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Tung\TKB\2023-2024\"/>
    </mc:Choice>
  </mc:AlternateContent>
  <xr:revisionPtr revIDLastSave="0" documentId="13_ncr:1_{9E8440D7-88FB-44D2-A11E-0207032F984D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foxz" sheetId="9" state="veryHidden" r:id="rId1"/>
    <sheet name="TKB SANG" sheetId="1" r:id="rId2"/>
    <sheet name="Buổi 2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3" i="11" l="1"/>
  <c r="AG33" i="11"/>
  <c r="AF33" i="11"/>
  <c r="AE33" i="11"/>
  <c r="AD33" i="11"/>
  <c r="AC33" i="11"/>
  <c r="AB33" i="11"/>
  <c r="AA33" i="11"/>
  <c r="Z33" i="11"/>
  <c r="Y33" i="11"/>
  <c r="AH32" i="11"/>
  <c r="AG32" i="11"/>
  <c r="AF32" i="11"/>
  <c r="AE32" i="11"/>
  <c r="AD32" i="11"/>
  <c r="AC32" i="11"/>
  <c r="AB32" i="11"/>
  <c r="AA32" i="11"/>
  <c r="Z32" i="11"/>
  <c r="Y32" i="11"/>
  <c r="AH31" i="11"/>
  <c r="AG31" i="11"/>
  <c r="AF31" i="11"/>
  <c r="AE31" i="11"/>
  <c r="AD31" i="11"/>
  <c r="AC31" i="11"/>
  <c r="AB31" i="11"/>
  <c r="AA31" i="11"/>
  <c r="Z31" i="11"/>
  <c r="Y31" i="11"/>
  <c r="AH30" i="11"/>
  <c r="AG30" i="11"/>
  <c r="AF30" i="11"/>
  <c r="AE30" i="11"/>
  <c r="AD30" i="11"/>
  <c r="AC30" i="11"/>
  <c r="AB30" i="11"/>
  <c r="AA30" i="11"/>
  <c r="Z30" i="11"/>
  <c r="Y30" i="11"/>
  <c r="AH29" i="11"/>
  <c r="AG29" i="11"/>
  <c r="AF29" i="11"/>
  <c r="AE29" i="11"/>
  <c r="AD29" i="11"/>
  <c r="AC29" i="11"/>
  <c r="AB29" i="11"/>
  <c r="AA29" i="11"/>
  <c r="Z29" i="11"/>
  <c r="Y29" i="11"/>
  <c r="AH28" i="11"/>
  <c r="AG28" i="11"/>
  <c r="AF28" i="11"/>
  <c r="AE28" i="11"/>
  <c r="AD28" i="11"/>
  <c r="AC28" i="11"/>
  <c r="AB28" i="11"/>
  <c r="AA28" i="11"/>
  <c r="Z28" i="11"/>
  <c r="Y28" i="11"/>
  <c r="AH27" i="11"/>
  <c r="AG27" i="11"/>
  <c r="AF27" i="11"/>
  <c r="AE27" i="11"/>
  <c r="AD27" i="11"/>
  <c r="AC27" i="11"/>
  <c r="AB27" i="11"/>
  <c r="AA27" i="11"/>
  <c r="Z27" i="11"/>
  <c r="Y27" i="11"/>
  <c r="AH26" i="11"/>
  <c r="AG26" i="11"/>
  <c r="AF26" i="11"/>
  <c r="AE26" i="11"/>
  <c r="AD26" i="11"/>
  <c r="AC26" i="11"/>
  <c r="AB26" i="11"/>
  <c r="AA26" i="11"/>
  <c r="Z26" i="11"/>
  <c r="Y26" i="11"/>
  <c r="AH25" i="11"/>
  <c r="AG25" i="11"/>
  <c r="AF25" i="11"/>
  <c r="AE25" i="11"/>
  <c r="AD25" i="11"/>
  <c r="AC25" i="11"/>
  <c r="AB25" i="11"/>
  <c r="AA25" i="11"/>
  <c r="Z25" i="11"/>
  <c r="Y25" i="11"/>
  <c r="AH24" i="11"/>
  <c r="AG24" i="11"/>
  <c r="AF24" i="11"/>
  <c r="AE24" i="11"/>
  <c r="AD24" i="11"/>
  <c r="AC24" i="11"/>
  <c r="AB24" i="11"/>
  <c r="AA24" i="11"/>
  <c r="Z24" i="11"/>
  <c r="Y24" i="11"/>
  <c r="AH23" i="11"/>
  <c r="AG23" i="11"/>
  <c r="AF23" i="11"/>
  <c r="AE23" i="11"/>
  <c r="AD23" i="11"/>
  <c r="AC23" i="11"/>
  <c r="AB23" i="11"/>
  <c r="AA23" i="11"/>
  <c r="Z23" i="11"/>
  <c r="Y23" i="11"/>
  <c r="AH22" i="11"/>
  <c r="AG22" i="11"/>
  <c r="AF22" i="11"/>
  <c r="AE22" i="11"/>
  <c r="AD22" i="11"/>
  <c r="AC22" i="11"/>
  <c r="AB22" i="11"/>
  <c r="AA22" i="11"/>
  <c r="Z22" i="11"/>
  <c r="Y22" i="11"/>
  <c r="AH21" i="11"/>
  <c r="AG21" i="11"/>
  <c r="AF21" i="11"/>
  <c r="AE21" i="11"/>
  <c r="AD21" i="11"/>
  <c r="AC21" i="11"/>
  <c r="AB21" i="11"/>
  <c r="AA21" i="11"/>
  <c r="Z21" i="11"/>
  <c r="Y21" i="11"/>
  <c r="AH20" i="11"/>
  <c r="AG20" i="11"/>
  <c r="AF20" i="11"/>
  <c r="AE20" i="11"/>
  <c r="AD20" i="11"/>
  <c r="AC20" i="11"/>
  <c r="AB20" i="11"/>
  <c r="AA20" i="11"/>
  <c r="Z20" i="11"/>
  <c r="Y20" i="11"/>
  <c r="AH19" i="11"/>
  <c r="AG19" i="11"/>
  <c r="AF19" i="11"/>
  <c r="AE19" i="11"/>
  <c r="AD19" i="11"/>
  <c r="AC19" i="11"/>
  <c r="AB19" i="11"/>
  <c r="AA19" i="11"/>
  <c r="Z19" i="11"/>
  <c r="Y19" i="11"/>
  <c r="AH18" i="11"/>
  <c r="AG18" i="11"/>
  <c r="AF18" i="11"/>
  <c r="AE18" i="11"/>
  <c r="AD18" i="11"/>
  <c r="AC18" i="11"/>
  <c r="AB18" i="11"/>
  <c r="AA18" i="11"/>
  <c r="Z18" i="11"/>
  <c r="Y18" i="11"/>
  <c r="AH17" i="11"/>
  <c r="AG17" i="11"/>
  <c r="AF17" i="11"/>
  <c r="AE17" i="11"/>
  <c r="AD17" i="11"/>
  <c r="AC17" i="11"/>
  <c r="AB17" i="11"/>
  <c r="AA17" i="11"/>
  <c r="Z17" i="11"/>
  <c r="Y17" i="11"/>
  <c r="AH16" i="11"/>
  <c r="AG16" i="11"/>
  <c r="AF16" i="11"/>
  <c r="AE16" i="11"/>
  <c r="AD16" i="11"/>
  <c r="AC16" i="11"/>
  <c r="AB16" i="11"/>
  <c r="AA16" i="11"/>
  <c r="Z16" i="11"/>
  <c r="Y16" i="11"/>
  <c r="AH15" i="11"/>
  <c r="AG15" i="11"/>
  <c r="AF15" i="11"/>
  <c r="AE15" i="11"/>
  <c r="AD15" i="11"/>
  <c r="AC15" i="11"/>
  <c r="AB15" i="11"/>
  <c r="AA15" i="11"/>
  <c r="Z15" i="11"/>
  <c r="Y15" i="11"/>
  <c r="AH14" i="11"/>
  <c r="AG14" i="11"/>
  <c r="AF14" i="11"/>
  <c r="AE14" i="11"/>
  <c r="AD14" i="11"/>
  <c r="AC14" i="11"/>
  <c r="AB14" i="11"/>
  <c r="AA14" i="11"/>
  <c r="Z14" i="11"/>
  <c r="Y14" i="11"/>
  <c r="AH13" i="11"/>
  <c r="AG13" i="11"/>
  <c r="AF13" i="11"/>
  <c r="AE13" i="11"/>
  <c r="AD13" i="11"/>
  <c r="AC13" i="11"/>
  <c r="AB13" i="11"/>
  <c r="AA13" i="11"/>
  <c r="Z13" i="11"/>
  <c r="Y13" i="11"/>
  <c r="AH12" i="11"/>
  <c r="AG12" i="11"/>
  <c r="AF12" i="11"/>
  <c r="AE12" i="11"/>
  <c r="AD12" i="11"/>
  <c r="AC12" i="11"/>
  <c r="AB12" i="11"/>
  <c r="AA12" i="11"/>
  <c r="Z12" i="11"/>
  <c r="Y12" i="11"/>
  <c r="AH11" i="11"/>
  <c r="AG11" i="11"/>
  <c r="AF11" i="11"/>
  <c r="AE11" i="11"/>
  <c r="AD11" i="11"/>
  <c r="AC11" i="11"/>
  <c r="AB11" i="11"/>
  <c r="AA11" i="11"/>
  <c r="Z11" i="11"/>
  <c r="Y11" i="11"/>
  <c r="AH10" i="11"/>
  <c r="AG10" i="11"/>
  <c r="AF10" i="11"/>
  <c r="AE10" i="11"/>
  <c r="AD10" i="11"/>
  <c r="AC10" i="11"/>
  <c r="AB10" i="11"/>
  <c r="AA10" i="11"/>
  <c r="Z10" i="11"/>
  <c r="Y10" i="11"/>
  <c r="AR31" i="1"/>
  <c r="AR32" i="1"/>
  <c r="AR33" i="1"/>
  <c r="AR34" i="1"/>
  <c r="AR35" i="1"/>
  <c r="AR36" i="1"/>
  <c r="AR37" i="1"/>
  <c r="AR38" i="1"/>
  <c r="AR39" i="1"/>
  <c r="AR40" i="1"/>
  <c r="AR41" i="1"/>
  <c r="AQ36" i="1"/>
  <c r="H56" i="1"/>
  <c r="AF18" i="1"/>
  <c r="AF19" i="1"/>
  <c r="AX24" i="1" l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W35" i="1"/>
  <c r="X35" i="1"/>
  <c r="Y35" i="1"/>
  <c r="Z35" i="1"/>
  <c r="AA35" i="1"/>
  <c r="AB35" i="1"/>
  <c r="AC35" i="1"/>
  <c r="AD35" i="1"/>
  <c r="AE35" i="1"/>
  <c r="AF35" i="1"/>
  <c r="W36" i="1"/>
  <c r="X36" i="1"/>
  <c r="Y36" i="1"/>
  <c r="Z36" i="1"/>
  <c r="AA36" i="1"/>
  <c r="AB36" i="1"/>
  <c r="AC36" i="1"/>
  <c r="AD36" i="1"/>
  <c r="AE36" i="1"/>
  <c r="AF36" i="1"/>
  <c r="W37" i="1"/>
  <c r="X37" i="1"/>
  <c r="Y37" i="1"/>
  <c r="Z37" i="1"/>
  <c r="AA37" i="1"/>
  <c r="AB37" i="1"/>
  <c r="AC37" i="1"/>
  <c r="AD37" i="1"/>
  <c r="AE37" i="1"/>
  <c r="AF37" i="1"/>
  <c r="W38" i="1"/>
  <c r="X38" i="1"/>
  <c r="Y38" i="1"/>
  <c r="Z38" i="1"/>
  <c r="AA38" i="1"/>
  <c r="AB38" i="1"/>
  <c r="AC38" i="1"/>
  <c r="AD38" i="1"/>
  <c r="AE38" i="1"/>
  <c r="AF38" i="1"/>
  <c r="W39" i="1"/>
  <c r="X39" i="1"/>
  <c r="Y39" i="1"/>
  <c r="Z39" i="1"/>
  <c r="AA39" i="1"/>
  <c r="AB39" i="1"/>
  <c r="AC39" i="1"/>
  <c r="AD39" i="1"/>
  <c r="AE39" i="1"/>
  <c r="AF39" i="1"/>
  <c r="W30" i="1"/>
  <c r="X30" i="1"/>
  <c r="Y30" i="1"/>
  <c r="Z30" i="1"/>
  <c r="AA30" i="1"/>
  <c r="AB30" i="1"/>
  <c r="AC30" i="1"/>
  <c r="AD30" i="1"/>
  <c r="AE30" i="1"/>
  <c r="AF30" i="1"/>
  <c r="W31" i="1"/>
  <c r="X31" i="1"/>
  <c r="Y31" i="1"/>
  <c r="Z31" i="1"/>
  <c r="AA31" i="1"/>
  <c r="AB31" i="1"/>
  <c r="AC31" i="1"/>
  <c r="AD31" i="1"/>
  <c r="AE31" i="1"/>
  <c r="AF31" i="1"/>
  <c r="W32" i="1"/>
  <c r="X32" i="1"/>
  <c r="Y32" i="1"/>
  <c r="Z32" i="1"/>
  <c r="AA32" i="1"/>
  <c r="AB32" i="1"/>
  <c r="AC32" i="1"/>
  <c r="AD32" i="1"/>
  <c r="AE32" i="1"/>
  <c r="AF32" i="1"/>
  <c r="W33" i="1"/>
  <c r="X33" i="1"/>
  <c r="Y33" i="1"/>
  <c r="Z33" i="1"/>
  <c r="AA33" i="1"/>
  <c r="AB33" i="1"/>
  <c r="AC33" i="1"/>
  <c r="AD33" i="1"/>
  <c r="AE33" i="1"/>
  <c r="AF33" i="1"/>
  <c r="W34" i="1"/>
  <c r="X34" i="1"/>
  <c r="Y34" i="1"/>
  <c r="Z34" i="1"/>
  <c r="AA34" i="1"/>
  <c r="AB34" i="1"/>
  <c r="AC34" i="1"/>
  <c r="AD34" i="1"/>
  <c r="AE34" i="1"/>
  <c r="AF34" i="1"/>
  <c r="W25" i="1"/>
  <c r="X25" i="1"/>
  <c r="Y25" i="1"/>
  <c r="Z25" i="1"/>
  <c r="AA25" i="1"/>
  <c r="AB25" i="1"/>
  <c r="AC25" i="1"/>
  <c r="AD25" i="1"/>
  <c r="AE25" i="1"/>
  <c r="AF25" i="1"/>
  <c r="W26" i="1"/>
  <c r="X26" i="1"/>
  <c r="Y26" i="1"/>
  <c r="Z26" i="1"/>
  <c r="AA26" i="1"/>
  <c r="AB26" i="1"/>
  <c r="AC26" i="1"/>
  <c r="AD26" i="1"/>
  <c r="AE26" i="1"/>
  <c r="AF26" i="1"/>
  <c r="W27" i="1"/>
  <c r="X27" i="1"/>
  <c r="Y27" i="1"/>
  <c r="Z27" i="1"/>
  <c r="AA27" i="1"/>
  <c r="AB27" i="1"/>
  <c r="AC27" i="1"/>
  <c r="AD27" i="1"/>
  <c r="AE27" i="1"/>
  <c r="AF27" i="1"/>
  <c r="W28" i="1"/>
  <c r="X28" i="1"/>
  <c r="Y28" i="1"/>
  <c r="Z28" i="1"/>
  <c r="AA28" i="1"/>
  <c r="AB28" i="1"/>
  <c r="AC28" i="1"/>
  <c r="AD28" i="1"/>
  <c r="AE28" i="1"/>
  <c r="AF28" i="1"/>
  <c r="W29" i="1"/>
  <c r="X29" i="1"/>
  <c r="Y29" i="1"/>
  <c r="Z29" i="1"/>
  <c r="AA29" i="1"/>
  <c r="AB29" i="1"/>
  <c r="AC29" i="1"/>
  <c r="AD29" i="1"/>
  <c r="AE29" i="1"/>
  <c r="AF29" i="1"/>
  <c r="AQ20" i="1"/>
  <c r="AQ21" i="1"/>
  <c r="X62" i="11"/>
  <c r="T62" i="11"/>
  <c r="R62" i="11"/>
  <c r="P62" i="11"/>
  <c r="N62" i="11"/>
  <c r="L62" i="11"/>
  <c r="J62" i="11"/>
  <c r="H62" i="11"/>
  <c r="F62" i="11"/>
  <c r="D62" i="11"/>
  <c r="X61" i="11"/>
  <c r="T61" i="11"/>
  <c r="R61" i="11"/>
  <c r="P61" i="11"/>
  <c r="N61" i="11"/>
  <c r="L61" i="11"/>
  <c r="J61" i="11"/>
  <c r="H61" i="11"/>
  <c r="F61" i="11"/>
  <c r="D61" i="11"/>
  <c r="X60" i="11"/>
  <c r="T60" i="11"/>
  <c r="R60" i="11"/>
  <c r="P60" i="11"/>
  <c r="N60" i="11"/>
  <c r="L60" i="11"/>
  <c r="J60" i="11"/>
  <c r="H60" i="11"/>
  <c r="F60" i="11"/>
  <c r="D60" i="11"/>
  <c r="X59" i="11"/>
  <c r="T59" i="11"/>
  <c r="R59" i="11"/>
  <c r="P59" i="11"/>
  <c r="N59" i="11"/>
  <c r="L59" i="11"/>
  <c r="J59" i="11"/>
  <c r="H59" i="11"/>
  <c r="F59" i="11"/>
  <c r="D59" i="11"/>
  <c r="X58" i="11"/>
  <c r="T58" i="11"/>
  <c r="R58" i="11"/>
  <c r="P58" i="11"/>
  <c r="N58" i="11"/>
  <c r="L58" i="11"/>
  <c r="J58" i="11"/>
  <c r="H58" i="11"/>
  <c r="F58" i="11"/>
  <c r="D58" i="11"/>
  <c r="X57" i="11"/>
  <c r="T57" i="11"/>
  <c r="R57" i="11"/>
  <c r="P57" i="11"/>
  <c r="N57" i="11"/>
  <c r="L57" i="11"/>
  <c r="J57" i="11"/>
  <c r="H57" i="11"/>
  <c r="F57" i="11"/>
  <c r="D57" i="11"/>
  <c r="X56" i="11"/>
  <c r="T56" i="11"/>
  <c r="R56" i="11"/>
  <c r="P56" i="11"/>
  <c r="N56" i="11"/>
  <c r="L56" i="11"/>
  <c r="J56" i="11"/>
  <c r="H56" i="11"/>
  <c r="F56" i="11"/>
  <c r="D56" i="11"/>
  <c r="X55" i="11"/>
  <c r="T55" i="11"/>
  <c r="R55" i="11"/>
  <c r="P55" i="11"/>
  <c r="N55" i="11"/>
  <c r="L55" i="11"/>
  <c r="J55" i="11"/>
  <c r="H55" i="11"/>
  <c r="F55" i="11"/>
  <c r="D55" i="11"/>
  <c r="X54" i="11"/>
  <c r="T54" i="11"/>
  <c r="R54" i="11"/>
  <c r="P54" i="11"/>
  <c r="N54" i="11"/>
  <c r="L54" i="11"/>
  <c r="J54" i="11"/>
  <c r="H54" i="11"/>
  <c r="F54" i="11"/>
  <c r="D54" i="11"/>
  <c r="X53" i="11"/>
  <c r="T53" i="11"/>
  <c r="R53" i="11"/>
  <c r="P53" i="11"/>
  <c r="N53" i="11"/>
  <c r="L53" i="11"/>
  <c r="J53" i="11"/>
  <c r="H53" i="11"/>
  <c r="F53" i="11"/>
  <c r="D53" i="11"/>
  <c r="X52" i="11"/>
  <c r="T52" i="11"/>
  <c r="R52" i="11"/>
  <c r="P52" i="11"/>
  <c r="N52" i="11"/>
  <c r="L52" i="11"/>
  <c r="J52" i="11"/>
  <c r="H52" i="11"/>
  <c r="F52" i="11"/>
  <c r="D52" i="11"/>
  <c r="X51" i="11"/>
  <c r="T51" i="11"/>
  <c r="R51" i="11"/>
  <c r="P51" i="11"/>
  <c r="N51" i="11"/>
  <c r="L51" i="11"/>
  <c r="J51" i="11"/>
  <c r="H51" i="11"/>
  <c r="F51" i="11"/>
  <c r="D51" i="11"/>
  <c r="X50" i="11"/>
  <c r="T50" i="11"/>
  <c r="R50" i="11"/>
  <c r="P50" i="11"/>
  <c r="N50" i="11"/>
  <c r="L50" i="11"/>
  <c r="J50" i="11"/>
  <c r="H50" i="11"/>
  <c r="F50" i="11"/>
  <c r="D50" i="11"/>
  <c r="X49" i="11"/>
  <c r="T49" i="11"/>
  <c r="R49" i="11"/>
  <c r="P49" i="11"/>
  <c r="N49" i="11"/>
  <c r="L49" i="11"/>
  <c r="J49" i="11"/>
  <c r="H49" i="11"/>
  <c r="F49" i="11"/>
  <c r="D49" i="11"/>
  <c r="X48" i="11"/>
  <c r="T48" i="11"/>
  <c r="R48" i="11"/>
  <c r="P48" i="11"/>
  <c r="N48" i="11"/>
  <c r="L48" i="11"/>
  <c r="J48" i="11"/>
  <c r="H48" i="11"/>
  <c r="F48" i="11"/>
  <c r="D48" i="11"/>
  <c r="X47" i="11"/>
  <c r="T47" i="11"/>
  <c r="R47" i="11"/>
  <c r="P47" i="11"/>
  <c r="N47" i="11"/>
  <c r="L47" i="11"/>
  <c r="J47" i="11"/>
  <c r="H47" i="11"/>
  <c r="F47" i="11"/>
  <c r="D47" i="11"/>
  <c r="X46" i="11"/>
  <c r="T46" i="11"/>
  <c r="R46" i="11"/>
  <c r="P46" i="11"/>
  <c r="N46" i="11"/>
  <c r="L46" i="11"/>
  <c r="J46" i="11"/>
  <c r="H46" i="11"/>
  <c r="F46" i="11"/>
  <c r="D4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O47" i="11" l="1"/>
  <c r="BE47" i="11"/>
  <c r="BA48" i="11"/>
  <c r="AO49" i="11"/>
  <c r="AS49" i="11"/>
  <c r="BA49" i="11"/>
  <c r="BE49" i="11"/>
  <c r="AS47" i="11"/>
  <c r="BA47" i="11"/>
  <c r="AO48" i="11"/>
  <c r="AW48" i="11"/>
  <c r="AL49" i="11"/>
  <c r="AP49" i="11"/>
  <c r="AT49" i="11"/>
  <c r="AX49" i="11"/>
  <c r="BB49" i="11"/>
  <c r="AP50" i="11"/>
  <c r="AT50" i="11"/>
  <c r="AX50" i="11"/>
  <c r="BB50" i="11"/>
  <c r="AO50" i="11"/>
  <c r="AW50" i="11"/>
  <c r="BE50" i="11"/>
  <c r="AS50" i="11"/>
  <c r="BA50" i="11"/>
  <c r="AW47" i="11"/>
  <c r="AP47" i="11"/>
  <c r="BB47" i="11"/>
  <c r="AL47" i="11"/>
  <c r="AT47" i="11"/>
  <c r="AX47" i="11"/>
  <c r="AO46" i="11"/>
  <c r="AS46" i="11"/>
  <c r="AW46" i="11"/>
  <c r="BA46" i="11"/>
  <c r="BE46" i="11"/>
  <c r="AL46" i="11"/>
  <c r="AP46" i="11"/>
  <c r="AT46" i="11"/>
  <c r="AX46" i="11"/>
  <c r="BB46" i="11"/>
  <c r="AL48" i="11"/>
  <c r="AP48" i="11"/>
  <c r="AT48" i="11"/>
  <c r="AX48" i="11"/>
  <c r="BB48" i="11"/>
  <c r="BE48" i="11"/>
  <c r="AM46" i="11"/>
  <c r="AY46" i="11"/>
  <c r="AQ47" i="11"/>
  <c r="AY47" i="11"/>
  <c r="AM48" i="11"/>
  <c r="AQ48" i="11"/>
  <c r="AU48" i="11"/>
  <c r="AY48" i="11"/>
  <c r="BC48" i="11"/>
  <c r="AM49" i="11"/>
  <c r="AQ49" i="11"/>
  <c r="AU49" i="11"/>
  <c r="AY49" i="11"/>
  <c r="BC49" i="11"/>
  <c r="AM50" i="11"/>
  <c r="AQ50" i="11"/>
  <c r="AU50" i="11"/>
  <c r="AY50" i="11"/>
  <c r="BC50" i="11"/>
  <c r="AU46" i="11"/>
  <c r="BC46" i="11"/>
  <c r="AM47" i="11"/>
  <c r="AU47" i="11"/>
  <c r="BC47" i="11"/>
  <c r="AN47" i="11"/>
  <c r="AR47" i="11"/>
  <c r="AV47" i="11"/>
  <c r="AZ47" i="11"/>
  <c r="BD47" i="11"/>
  <c r="AN49" i="11"/>
  <c r="AR49" i="11"/>
  <c r="AV49" i="11"/>
  <c r="AZ49" i="11"/>
  <c r="BD49" i="11"/>
  <c r="AR50" i="11"/>
  <c r="AS48" i="11"/>
  <c r="AW49" i="11"/>
  <c r="AZ48" i="11"/>
  <c r="BD48" i="11"/>
  <c r="AR48" i="11"/>
  <c r="AN48" i="11"/>
  <c r="X63" i="11"/>
  <c r="H63" i="11"/>
  <c r="AV48" i="11"/>
  <c r="L63" i="11"/>
  <c r="N63" i="11"/>
  <c r="AL50" i="11"/>
  <c r="AN50" i="11"/>
  <c r="AV50" i="11"/>
  <c r="AZ50" i="11"/>
  <c r="BD50" i="11"/>
  <c r="T63" i="11"/>
  <c r="R63" i="11"/>
  <c r="P63" i="11"/>
  <c r="AZ46" i="11"/>
  <c r="J63" i="11"/>
  <c r="F63" i="11"/>
  <c r="AQ46" i="11"/>
  <c r="AN46" i="11"/>
  <c r="AR46" i="11"/>
  <c r="AV46" i="11"/>
  <c r="BD46" i="11"/>
  <c r="D63" i="11"/>
  <c r="L54" i="1"/>
  <c r="J54" i="1"/>
  <c r="L55" i="1"/>
  <c r="J55" i="1"/>
  <c r="F55" i="1"/>
  <c r="H65" i="1"/>
  <c r="F65" i="1"/>
  <c r="D65" i="1"/>
  <c r="H53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P35" i="1"/>
  <c r="AQ35" i="1"/>
  <c r="AS35" i="1"/>
  <c r="AT35" i="1"/>
  <c r="AV35" i="1"/>
  <c r="AW35" i="1"/>
  <c r="AY35" i="1"/>
  <c r="AZ35" i="1"/>
  <c r="BA35" i="1"/>
  <c r="BB35" i="1"/>
  <c r="BC35" i="1"/>
  <c r="BD35" i="1"/>
  <c r="BE35" i="1"/>
  <c r="AP36" i="1"/>
  <c r="AS36" i="1"/>
  <c r="AT36" i="1"/>
  <c r="AV36" i="1"/>
  <c r="AW36" i="1"/>
  <c r="AY36" i="1"/>
  <c r="AZ36" i="1"/>
  <c r="BA36" i="1"/>
  <c r="BB36" i="1"/>
  <c r="BC36" i="1"/>
  <c r="BD36" i="1"/>
  <c r="BE36" i="1"/>
  <c r="AP37" i="1"/>
  <c r="AQ37" i="1"/>
  <c r="AS37" i="1"/>
  <c r="AT37" i="1"/>
  <c r="AV37" i="1"/>
  <c r="AW37" i="1"/>
  <c r="AY37" i="1"/>
  <c r="AZ37" i="1"/>
  <c r="BA37" i="1"/>
  <c r="BB37" i="1"/>
  <c r="BC37" i="1"/>
  <c r="BD37" i="1"/>
  <c r="BE37" i="1"/>
  <c r="AP38" i="1"/>
  <c r="AQ38" i="1"/>
  <c r="AS38" i="1"/>
  <c r="AT38" i="1"/>
  <c r="AV38" i="1"/>
  <c r="AW38" i="1"/>
  <c r="AY38" i="1"/>
  <c r="AZ38" i="1"/>
  <c r="BA38" i="1"/>
  <c r="BB38" i="1"/>
  <c r="BC38" i="1"/>
  <c r="BD38" i="1"/>
  <c r="BE38" i="1"/>
  <c r="AP39" i="1"/>
  <c r="AQ39" i="1"/>
  <c r="AS39" i="1"/>
  <c r="AT39" i="1"/>
  <c r="AV39" i="1"/>
  <c r="AW39" i="1"/>
  <c r="AY39" i="1"/>
  <c r="AZ39" i="1"/>
  <c r="BA39" i="1"/>
  <c r="BB39" i="1"/>
  <c r="BC39" i="1"/>
  <c r="BD39" i="1"/>
  <c r="BE39" i="1"/>
  <c r="AP40" i="1"/>
  <c r="AQ40" i="1"/>
  <c r="AS40" i="1"/>
  <c r="AT40" i="1"/>
  <c r="AV40" i="1"/>
  <c r="AW40" i="1"/>
  <c r="AY40" i="1"/>
  <c r="AZ40" i="1"/>
  <c r="BA40" i="1"/>
  <c r="BB40" i="1"/>
  <c r="BC40" i="1"/>
  <c r="BD40" i="1"/>
  <c r="BE40" i="1"/>
  <c r="AP30" i="1"/>
  <c r="AQ30" i="1"/>
  <c r="AR30" i="1"/>
  <c r="AS30" i="1"/>
  <c r="AT30" i="1"/>
  <c r="AV30" i="1"/>
  <c r="AW30" i="1"/>
  <c r="AY30" i="1"/>
  <c r="AZ30" i="1"/>
  <c r="BA30" i="1"/>
  <c r="BB30" i="1"/>
  <c r="BC30" i="1"/>
  <c r="BD30" i="1"/>
  <c r="BE30" i="1"/>
  <c r="AP31" i="1"/>
  <c r="AQ31" i="1"/>
  <c r="AS31" i="1"/>
  <c r="AT31" i="1"/>
  <c r="AV31" i="1"/>
  <c r="AW31" i="1"/>
  <c r="AY31" i="1"/>
  <c r="AZ31" i="1"/>
  <c r="BA31" i="1"/>
  <c r="BB31" i="1"/>
  <c r="BC31" i="1"/>
  <c r="BD31" i="1"/>
  <c r="BE31" i="1"/>
  <c r="AP32" i="1"/>
  <c r="AQ32" i="1"/>
  <c r="AS32" i="1"/>
  <c r="AT32" i="1"/>
  <c r="AV32" i="1"/>
  <c r="AW32" i="1"/>
  <c r="AY32" i="1"/>
  <c r="AZ32" i="1"/>
  <c r="BA32" i="1"/>
  <c r="BB32" i="1"/>
  <c r="BC32" i="1"/>
  <c r="BD32" i="1"/>
  <c r="BE32" i="1"/>
  <c r="AP33" i="1"/>
  <c r="AQ33" i="1"/>
  <c r="AS33" i="1"/>
  <c r="AT33" i="1"/>
  <c r="AV33" i="1"/>
  <c r="AW33" i="1"/>
  <c r="AY33" i="1"/>
  <c r="AZ33" i="1"/>
  <c r="BA33" i="1"/>
  <c r="BB33" i="1"/>
  <c r="BC33" i="1"/>
  <c r="BD33" i="1"/>
  <c r="BE33" i="1"/>
  <c r="AP34" i="1"/>
  <c r="AQ34" i="1"/>
  <c r="AS34" i="1"/>
  <c r="AT34" i="1"/>
  <c r="AV34" i="1"/>
  <c r="AW34" i="1"/>
  <c r="AY34" i="1"/>
  <c r="AZ34" i="1"/>
  <c r="BA34" i="1"/>
  <c r="BB34" i="1"/>
  <c r="BC34" i="1"/>
  <c r="BD34" i="1"/>
  <c r="BE34" i="1"/>
  <c r="R58" i="1"/>
  <c r="R57" i="1"/>
  <c r="R56" i="1"/>
  <c r="R54" i="1"/>
  <c r="R53" i="1"/>
  <c r="R52" i="1"/>
  <c r="R51" i="1"/>
  <c r="R64" i="1"/>
  <c r="P63" i="1"/>
  <c r="P62" i="1"/>
  <c r="P58" i="1"/>
  <c r="P57" i="1"/>
  <c r="P56" i="1"/>
  <c r="P55" i="1"/>
  <c r="P54" i="1"/>
  <c r="P53" i="1"/>
  <c r="P52" i="1"/>
  <c r="P51" i="1"/>
  <c r="AN30" i="1"/>
  <c r="AN31" i="1"/>
  <c r="AN32" i="1"/>
  <c r="AN33" i="1"/>
  <c r="AN34" i="1"/>
  <c r="AN27" i="1"/>
  <c r="AN28" i="1"/>
  <c r="AN29" i="1"/>
  <c r="AN35" i="1"/>
  <c r="AN36" i="1"/>
  <c r="AN37" i="1"/>
  <c r="AN38" i="1"/>
  <c r="AN39" i="1"/>
  <c r="AN26" i="1"/>
  <c r="AQ22" i="1"/>
  <c r="AQ23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AF11" i="1"/>
  <c r="AF12" i="1"/>
  <c r="AF13" i="1"/>
  <c r="AF14" i="1"/>
  <c r="AF15" i="1"/>
  <c r="AF16" i="1"/>
  <c r="AF17" i="1"/>
  <c r="AF20" i="1"/>
  <c r="AF21" i="1"/>
  <c r="AF22" i="1"/>
  <c r="AF23" i="1"/>
  <c r="AF24" i="1"/>
  <c r="AF10" i="1"/>
  <c r="AZ26" i="1"/>
  <c r="AZ27" i="1"/>
  <c r="AE20" i="1"/>
  <c r="F64" i="1"/>
  <c r="D64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E64" i="1"/>
  <c r="E65" i="1"/>
  <c r="AO24" i="1"/>
  <c r="AO23" i="1"/>
  <c r="AO21" i="1"/>
  <c r="AO22" i="1"/>
  <c r="J60" i="1"/>
  <c r="AO19" i="1"/>
  <c r="AO20" i="1"/>
  <c r="AO15" i="1"/>
  <c r="AO16" i="1"/>
  <c r="AO17" i="1"/>
  <c r="AO18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13" i="1"/>
  <c r="S66" i="1"/>
  <c r="AM29" i="1"/>
  <c r="AM30" i="1"/>
  <c r="AY29" i="1"/>
  <c r="AV13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AZ29" i="1"/>
  <c r="AZ28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2" i="1"/>
  <c r="AV11" i="1"/>
  <c r="AV10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Q29" i="1"/>
  <c r="AQ28" i="1"/>
  <c r="AQ27" i="1"/>
  <c r="AQ26" i="1"/>
  <c r="AQ25" i="1"/>
  <c r="AQ24" i="1"/>
  <c r="AQ19" i="1"/>
  <c r="AQ18" i="1"/>
  <c r="AQ17" i="1"/>
  <c r="AQ16" i="1"/>
  <c r="AQ15" i="1"/>
  <c r="AQ14" i="1"/>
  <c r="AQ13" i="1"/>
  <c r="AQ12" i="1"/>
  <c r="AQ11" i="1"/>
  <c r="AQ1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O14" i="1"/>
  <c r="AO12" i="1"/>
  <c r="AO11" i="1"/>
  <c r="AO10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M39" i="1"/>
  <c r="AM38" i="1"/>
  <c r="AM37" i="1"/>
  <c r="AM36" i="1"/>
  <c r="AM35" i="1"/>
  <c r="AM34" i="1"/>
  <c r="AM33" i="1"/>
  <c r="AM32" i="1"/>
  <c r="AM31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10" i="1"/>
  <c r="AJ11" i="1"/>
  <c r="AJ12" i="1"/>
  <c r="AJ13" i="1"/>
  <c r="AJ14" i="1"/>
  <c r="AE11" i="1"/>
  <c r="AE12" i="1"/>
  <c r="AE13" i="1"/>
  <c r="AE14" i="1"/>
  <c r="AE15" i="1"/>
  <c r="AE16" i="1"/>
  <c r="AE17" i="1"/>
  <c r="AE18" i="1"/>
  <c r="AE19" i="1"/>
  <c r="AE21" i="1"/>
  <c r="AE22" i="1"/>
  <c r="AE23" i="1"/>
  <c r="AE24" i="1"/>
  <c r="AE10" i="1"/>
  <c r="AO41" i="1" l="1"/>
  <c r="BA51" i="11"/>
  <c r="AO51" i="11"/>
  <c r="BE51" i="11"/>
  <c r="AW51" i="11"/>
  <c r="BB51" i="11"/>
  <c r="AP51" i="11"/>
  <c r="AX51" i="11"/>
  <c r="AL51" i="11"/>
  <c r="AS51" i="11"/>
  <c r="AT51" i="11"/>
  <c r="AY51" i="11"/>
  <c r="AQ51" i="11"/>
  <c r="BC51" i="11"/>
  <c r="AU51" i="11"/>
  <c r="AM51" i="11"/>
  <c r="AR51" i="11"/>
  <c r="AV51" i="11"/>
  <c r="AN51" i="11"/>
  <c r="AZ51" i="11"/>
  <c r="BD51" i="11"/>
  <c r="AU41" i="1"/>
  <c r="D66" i="1"/>
  <c r="E66" i="1"/>
  <c r="T66" i="1"/>
  <c r="AD10" i="1"/>
  <c r="AC10" i="1"/>
  <c r="Z10" i="1"/>
  <c r="Y10" i="1"/>
  <c r="X10" i="1"/>
  <c r="W1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AA10" i="1" l="1"/>
  <c r="AB10" i="1"/>
  <c r="G88" i="1" l="1"/>
  <c r="F88" i="1"/>
  <c r="E88" i="1"/>
  <c r="D88" i="1"/>
  <c r="V65" i="1"/>
  <c r="R65" i="1"/>
  <c r="P65" i="1"/>
  <c r="N65" i="1"/>
  <c r="L65" i="1"/>
  <c r="J65" i="1"/>
  <c r="V64" i="1"/>
  <c r="P64" i="1"/>
  <c r="N64" i="1"/>
  <c r="L64" i="1"/>
  <c r="J64" i="1"/>
  <c r="H64" i="1"/>
  <c r="V63" i="1"/>
  <c r="R63" i="1"/>
  <c r="N63" i="1"/>
  <c r="L63" i="1"/>
  <c r="J63" i="1"/>
  <c r="H63" i="1"/>
  <c r="F63" i="1"/>
  <c r="V62" i="1"/>
  <c r="R62" i="1"/>
  <c r="N62" i="1"/>
  <c r="L62" i="1"/>
  <c r="J62" i="1"/>
  <c r="H62" i="1"/>
  <c r="F62" i="1"/>
  <c r="V61" i="1"/>
  <c r="R61" i="1"/>
  <c r="P61" i="1"/>
  <c r="N61" i="1"/>
  <c r="L61" i="1"/>
  <c r="J61" i="1"/>
  <c r="H61" i="1"/>
  <c r="F61" i="1"/>
  <c r="V60" i="1"/>
  <c r="R60" i="1"/>
  <c r="P60" i="1"/>
  <c r="N60" i="1"/>
  <c r="L60" i="1"/>
  <c r="H60" i="1"/>
  <c r="F60" i="1"/>
  <c r="V59" i="1"/>
  <c r="R59" i="1"/>
  <c r="P59" i="1"/>
  <c r="N59" i="1"/>
  <c r="L59" i="1"/>
  <c r="J59" i="1"/>
  <c r="H59" i="1"/>
  <c r="F59" i="1"/>
  <c r="V58" i="1"/>
  <c r="N58" i="1"/>
  <c r="L58" i="1"/>
  <c r="J58" i="1"/>
  <c r="H58" i="1"/>
  <c r="F58" i="1"/>
  <c r="V57" i="1"/>
  <c r="N57" i="1"/>
  <c r="L57" i="1"/>
  <c r="J57" i="1"/>
  <c r="H57" i="1"/>
  <c r="F57" i="1"/>
  <c r="V56" i="1"/>
  <c r="N56" i="1"/>
  <c r="L56" i="1"/>
  <c r="J56" i="1"/>
  <c r="F56" i="1"/>
  <c r="V55" i="1"/>
  <c r="R55" i="1"/>
  <c r="N55" i="1"/>
  <c r="H55" i="1"/>
  <c r="V54" i="1"/>
  <c r="N54" i="1"/>
  <c r="H54" i="1"/>
  <c r="F54" i="1"/>
  <c r="V53" i="1"/>
  <c r="N53" i="1"/>
  <c r="L53" i="1"/>
  <c r="J53" i="1"/>
  <c r="F53" i="1"/>
  <c r="V52" i="1"/>
  <c r="N52" i="1"/>
  <c r="L52" i="1"/>
  <c r="J52" i="1"/>
  <c r="H52" i="1"/>
  <c r="F52" i="1"/>
  <c r="V51" i="1"/>
  <c r="N51" i="1"/>
  <c r="L51" i="1"/>
  <c r="J51" i="1"/>
  <c r="H51" i="1"/>
  <c r="F51" i="1"/>
  <c r="W40" i="1"/>
  <c r="AD24" i="1"/>
  <c r="AC24" i="1"/>
  <c r="AB24" i="1"/>
  <c r="AA24" i="1"/>
  <c r="Z24" i="1"/>
  <c r="Y24" i="1"/>
  <c r="X24" i="1"/>
  <c r="W24" i="1"/>
  <c r="AD23" i="1"/>
  <c r="AC23" i="1"/>
  <c r="AB23" i="1"/>
  <c r="AA23" i="1"/>
  <c r="Z23" i="1"/>
  <c r="Y23" i="1"/>
  <c r="X23" i="1"/>
  <c r="W23" i="1"/>
  <c r="AD22" i="1"/>
  <c r="AC22" i="1"/>
  <c r="AB22" i="1"/>
  <c r="AA22" i="1"/>
  <c r="Z22" i="1"/>
  <c r="Y22" i="1"/>
  <c r="X22" i="1"/>
  <c r="W22" i="1"/>
  <c r="AD21" i="1"/>
  <c r="AC21" i="1"/>
  <c r="AB21" i="1"/>
  <c r="AA21" i="1"/>
  <c r="Z21" i="1"/>
  <c r="Y21" i="1"/>
  <c r="X21" i="1"/>
  <c r="W21" i="1"/>
  <c r="AD20" i="1"/>
  <c r="AC20" i="1"/>
  <c r="AB20" i="1"/>
  <c r="AA20" i="1"/>
  <c r="Z20" i="1"/>
  <c r="Y20" i="1"/>
  <c r="X20" i="1"/>
  <c r="W20" i="1"/>
  <c r="AD19" i="1"/>
  <c r="AC19" i="1"/>
  <c r="AB19" i="1"/>
  <c r="AA19" i="1"/>
  <c r="Z19" i="1"/>
  <c r="Y19" i="1"/>
  <c r="X19" i="1"/>
  <c r="W19" i="1"/>
  <c r="AD18" i="1"/>
  <c r="AC18" i="1"/>
  <c r="AB18" i="1"/>
  <c r="AA18" i="1"/>
  <c r="Z18" i="1"/>
  <c r="Y18" i="1"/>
  <c r="X18" i="1"/>
  <c r="W18" i="1"/>
  <c r="AD17" i="1"/>
  <c r="AC17" i="1"/>
  <c r="AB17" i="1"/>
  <c r="AA17" i="1"/>
  <c r="Z17" i="1"/>
  <c r="Y17" i="1"/>
  <c r="X17" i="1"/>
  <c r="W17" i="1"/>
  <c r="AD16" i="1"/>
  <c r="AC16" i="1"/>
  <c r="AB16" i="1"/>
  <c r="AA16" i="1"/>
  <c r="Z16" i="1"/>
  <c r="Y16" i="1"/>
  <c r="X16" i="1"/>
  <c r="W16" i="1"/>
  <c r="AD15" i="1"/>
  <c r="AC15" i="1"/>
  <c r="AB15" i="1"/>
  <c r="AA15" i="1"/>
  <c r="Z15" i="1"/>
  <c r="Y15" i="1"/>
  <c r="X15" i="1"/>
  <c r="W15" i="1"/>
  <c r="AD14" i="1"/>
  <c r="AC14" i="1"/>
  <c r="AB14" i="1"/>
  <c r="AA14" i="1"/>
  <c r="Z14" i="1"/>
  <c r="Y14" i="1"/>
  <c r="X14" i="1"/>
  <c r="W14" i="1"/>
  <c r="AD13" i="1"/>
  <c r="AC13" i="1"/>
  <c r="AB13" i="1"/>
  <c r="AA13" i="1"/>
  <c r="Z13" i="1"/>
  <c r="Y13" i="1"/>
  <c r="X13" i="1"/>
  <c r="W13" i="1"/>
  <c r="AD12" i="1"/>
  <c r="AC12" i="1"/>
  <c r="AB12" i="1"/>
  <c r="AA12" i="1"/>
  <c r="Z12" i="1"/>
  <c r="Y12" i="1"/>
  <c r="X12" i="1"/>
  <c r="W12" i="1"/>
  <c r="AD11" i="1"/>
  <c r="AC11" i="1"/>
  <c r="AB11" i="1"/>
  <c r="AA11" i="1"/>
  <c r="Z11" i="1"/>
  <c r="Y11" i="1"/>
  <c r="X11" i="1"/>
  <c r="W11" i="1"/>
  <c r="P66" i="1" l="1"/>
  <c r="R66" i="1"/>
  <c r="N66" i="1"/>
  <c r="H66" i="1"/>
  <c r="F66" i="1"/>
  <c r="V66" i="1"/>
  <c r="J66" i="1"/>
  <c r="BE41" i="1"/>
  <c r="L66" i="1"/>
  <c r="BB41" i="1"/>
  <c r="BD41" i="1"/>
  <c r="AM41" i="1"/>
  <c r="AQ41" i="1"/>
  <c r="AY41" i="1"/>
  <c r="BC41" i="1"/>
  <c r="AJ41" i="1"/>
  <c r="AZ41" i="1"/>
  <c r="AK41" i="1"/>
  <c r="AS41" i="1"/>
  <c r="BA41" i="1"/>
  <c r="AL41" i="1"/>
  <c r="AP41" i="1"/>
  <c r="AT41" i="1" l="1"/>
  <c r="AV41" i="1"/>
  <c r="AN41" i="1"/>
  <c r="AW41" i="1"/>
</calcChain>
</file>

<file path=xl/sharedStrings.xml><?xml version="1.0" encoding="utf-8"?>
<sst xmlns="http://schemas.openxmlformats.org/spreadsheetml/2006/main" count="1127" uniqueCount="176">
  <si>
    <t xml:space="preserve"> UBND HUYỆN GIA LÂM</t>
  </si>
  <si>
    <t>TRƯỜNG THCS TRUNG MẦU</t>
  </si>
  <si>
    <t>THỨ</t>
  </si>
  <si>
    <t>Tiết</t>
  </si>
  <si>
    <t>LỚP 6A</t>
  </si>
  <si>
    <t>LỚP 6B</t>
  </si>
  <si>
    <t>LỚP 6C</t>
  </si>
  <si>
    <t>LỚP 7A</t>
  </si>
  <si>
    <t>LỚP 7B</t>
  </si>
  <si>
    <t>LỚP 8A</t>
  </si>
  <si>
    <t>LỚP 8B</t>
  </si>
  <si>
    <t>LỚP 9A</t>
  </si>
  <si>
    <t>LỚP 9B</t>
  </si>
  <si>
    <t>TRÙNG TIẾT</t>
  </si>
  <si>
    <t>GHI CHÚ</t>
  </si>
  <si>
    <t>Sĩ số: 38</t>
  </si>
  <si>
    <t>Sĩ số: 42</t>
  </si>
  <si>
    <t>Sĩ số: 44</t>
  </si>
  <si>
    <t>Nguyễn Văn Vũ</t>
  </si>
  <si>
    <t>Nguyễn Hồng Giang</t>
  </si>
  <si>
    <t>Tạ Đình Thắng</t>
  </si>
  <si>
    <t>Nguyễn Thị Bình</t>
  </si>
  <si>
    <t>Đới Thị Lan</t>
  </si>
  <si>
    <t>Tạ Kiều Trang</t>
  </si>
  <si>
    <t>Tạ Thị Trang</t>
  </si>
  <si>
    <t>Môn</t>
  </si>
  <si>
    <t>GV</t>
  </si>
  <si>
    <t>6A</t>
  </si>
  <si>
    <t>6B</t>
  </si>
  <si>
    <t>6C</t>
  </si>
  <si>
    <t>7A</t>
  </si>
  <si>
    <t>7B</t>
  </si>
  <si>
    <t>8A</t>
  </si>
  <si>
    <t>8B</t>
  </si>
  <si>
    <t>9A</t>
  </si>
  <si>
    <t>9B</t>
  </si>
  <si>
    <t>Thứ</t>
  </si>
  <si>
    <t>T.Trang</t>
  </si>
  <si>
    <t>Thắng</t>
  </si>
  <si>
    <t>Khang</t>
  </si>
  <si>
    <t>Vũ</t>
  </si>
  <si>
    <t>V.Anh</t>
  </si>
  <si>
    <t>Hoàng</t>
  </si>
  <si>
    <t>Tùng</t>
  </si>
  <si>
    <t>Lan</t>
  </si>
  <si>
    <t>K.Trang</t>
  </si>
  <si>
    <t>Giang</t>
  </si>
  <si>
    <t>Bình</t>
  </si>
  <si>
    <t>Khánh</t>
  </si>
  <si>
    <t>Đính</t>
  </si>
  <si>
    <t>Vinh</t>
  </si>
  <si>
    <t>Dương</t>
  </si>
  <si>
    <t>Bích</t>
  </si>
  <si>
    <t>Hà</t>
  </si>
  <si>
    <t>Doanh</t>
  </si>
  <si>
    <t>Oanh</t>
  </si>
  <si>
    <t>Thúy</t>
  </si>
  <si>
    <t>Xuân</t>
  </si>
  <si>
    <t>CC</t>
  </si>
  <si>
    <t>SH</t>
  </si>
  <si>
    <t>HAI</t>
  </si>
  <si>
    <t>TN</t>
  </si>
  <si>
    <t>A</t>
  </si>
  <si>
    <t>S</t>
  </si>
  <si>
    <t>T</t>
  </si>
  <si>
    <t>CN</t>
  </si>
  <si>
    <t>V</t>
  </si>
  <si>
    <t>Đ</t>
  </si>
  <si>
    <t>TD</t>
  </si>
  <si>
    <t>L</t>
  </si>
  <si>
    <t>ĐP</t>
  </si>
  <si>
    <t>CD</t>
  </si>
  <si>
    <t>Si</t>
  </si>
  <si>
    <t>H</t>
  </si>
  <si>
    <t>Ti</t>
  </si>
  <si>
    <t>BA</t>
  </si>
  <si>
    <t>KNS</t>
  </si>
  <si>
    <t>MT</t>
  </si>
  <si>
    <t>TƯ</t>
  </si>
  <si>
    <t>HĐ</t>
  </si>
  <si>
    <t>A*</t>
  </si>
  <si>
    <t>NĂM</t>
  </si>
  <si>
    <t>Linh</t>
  </si>
  <si>
    <t>SÁU</t>
  </si>
  <si>
    <t>AN</t>
  </si>
  <si>
    <t>Q.Anh</t>
  </si>
  <si>
    <t>BẨY</t>
  </si>
  <si>
    <t>Thời gian học:</t>
  </si>
  <si>
    <t>PHÓ HIỆU TRƯỞNG</t>
  </si>
  <si>
    <t>Tiết 1: từ 7h30 đến 8h15.(Thứ hai tiết 1 bắt đầu từ 7h15 đến 8h15)</t>
  </si>
  <si>
    <t>`</t>
  </si>
  <si>
    <t>Tiết 2: từ 8h20 đến 9h05.</t>
  </si>
  <si>
    <t>Tiết 3: từ 9h20 đến 10h05.</t>
  </si>
  <si>
    <t>Tiết 4: từ 10h10 đến 10h55.</t>
  </si>
  <si>
    <t>Tiết 5: từ 11h00 đến 11h45.</t>
  </si>
  <si>
    <t>HOÀNG THỊ OANH</t>
  </si>
  <si>
    <t>S.hoạt</t>
  </si>
  <si>
    <t>Văn</t>
  </si>
  <si>
    <t>Toán</t>
  </si>
  <si>
    <t>Lý</t>
  </si>
  <si>
    <t>Sử</t>
  </si>
  <si>
    <t>Địa</t>
  </si>
  <si>
    <t>C.nghệ</t>
  </si>
  <si>
    <t>GDCD</t>
  </si>
  <si>
    <t>TA</t>
  </si>
  <si>
    <t>Nhạc</t>
  </si>
  <si>
    <t>Hóa</t>
  </si>
  <si>
    <t>T.chọn</t>
  </si>
  <si>
    <t>Tổng</t>
  </si>
  <si>
    <t>STT</t>
  </si>
  <si>
    <t>Môn học/ Hoạt</t>
  </si>
  <si>
    <t>Lớp/Tiết</t>
  </si>
  <si>
    <t>Tổng số</t>
  </si>
  <si>
    <t>động giáo dục</t>
  </si>
  <si>
    <t>Lớp 6</t>
  </si>
  <si>
    <t>Lớp 7</t>
  </si>
  <si>
    <t>Lớp 8</t>
  </si>
  <si>
    <t>Lớp 9</t>
  </si>
  <si>
    <t>tiết</t>
  </si>
  <si>
    <t>Các môn học</t>
  </si>
  <si>
    <t>Vật lý</t>
  </si>
  <si>
    <t>Sinh</t>
  </si>
  <si>
    <t>Ngữ văn</t>
  </si>
  <si>
    <t>Lịch sử</t>
  </si>
  <si>
    <t>Tiếng nước ngoài</t>
  </si>
  <si>
    <t>Mỹ thuật</t>
  </si>
  <si>
    <t>3,5</t>
  </si>
  <si>
    <t>Âm nhạc</t>
  </si>
  <si>
    <t>Công nghệ</t>
  </si>
  <si>
    <t>Thể dục</t>
  </si>
  <si>
    <t>Tiếng Anh liên kết</t>
  </si>
  <si>
    <t>Chủ đề tự chọn</t>
  </si>
  <si>
    <t>CC - Sinh hoạt lớp</t>
  </si>
  <si>
    <t>UBND HUYỆN GIA LÂM</t>
  </si>
  <si>
    <t>LỚP TRÙNG TIẾT</t>
  </si>
  <si>
    <t>Huệ</t>
  </si>
  <si>
    <t>Ttc</t>
  </si>
  <si>
    <t>Vtc</t>
  </si>
  <si>
    <t>Tiết 1: từ 13h45 đến 14h30</t>
  </si>
  <si>
    <t>Tiết 2: từ 14h35 đến 15h20</t>
  </si>
  <si>
    <t>Tiết 3: từ 15h35 đến 16h20</t>
  </si>
  <si>
    <t>Tiết 4: từ 16h25 đến 17h10</t>
  </si>
  <si>
    <t>Thø</t>
  </si>
  <si>
    <t>Anh</t>
  </si>
  <si>
    <t>Tæng tiÕt</t>
  </si>
  <si>
    <t>Ghi chú</t>
  </si>
  <si>
    <t>Thành</t>
  </si>
  <si>
    <t>LỚP 7C</t>
  </si>
  <si>
    <t>7C</t>
  </si>
  <si>
    <t>Vũ Trường Khang</t>
  </si>
  <si>
    <t>Huyền</t>
  </si>
  <si>
    <t>Sĩ số: 41</t>
  </si>
  <si>
    <t>Đới Ngọc Huyền</t>
  </si>
  <si>
    <t>An</t>
  </si>
  <si>
    <t>Sĩ số: 37</t>
  </si>
  <si>
    <t>Sĩ số: 46</t>
  </si>
  <si>
    <t>Trần T. Thu Hà</t>
  </si>
  <si>
    <t>Sĩ số:38</t>
  </si>
  <si>
    <t xml:space="preserve">Ghi chú: - Các tiết A* là bổ trợ tiếng Anh </t>
  </si>
  <si>
    <t xml:space="preserve">                                                                                     Các tiết A* là bổ trợ tiếng Anh </t>
  </si>
  <si>
    <t>LỚP 9C</t>
  </si>
  <si>
    <t>Khang- Trang</t>
  </si>
  <si>
    <t>Loan</t>
  </si>
  <si>
    <t>Hiếu</t>
  </si>
  <si>
    <t>HN</t>
  </si>
  <si>
    <t>h.Linh</t>
  </si>
  <si>
    <t>H.Linh</t>
  </si>
  <si>
    <t>Thực hiện từ ngày 06/11/2023</t>
  </si>
  <si>
    <t>(Thực hiện từ ngày 06/11/2023)</t>
  </si>
  <si>
    <t>THỜI KHÓA BIỂU CHIỀU HỌC KÌ I NĂM HỌC 2023-2024 (TKB SỐ 06) - BUỔI 2</t>
  </si>
  <si>
    <t>Tin</t>
  </si>
  <si>
    <t>NGLL</t>
  </si>
  <si>
    <t>Sĩ số: 24</t>
  </si>
  <si>
    <t>Sĩ số: 34</t>
  </si>
  <si>
    <t>Sĩ số:30</t>
  </si>
  <si>
    <t>THỜI KHÓA BIỂU CHÍNH KHÓA HỌC KÌ I -  NĂM HỌC 2023-2024 (TKB SỐ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</si>
</sst>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color rgb="FF000000"/>
      <name val="Calibri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"/>
      <color rgb="FF0070C0"/>
      <name val="Times New Roman"/>
      <family val="1"/>
    </font>
    <font>
      <b/>
      <sz val="9"/>
      <name val="Times New Roman"/>
      <family val="1"/>
    </font>
    <font>
      <sz val="8"/>
      <color rgb="FF0070C0"/>
      <name val="Times New Roman"/>
      <family val="1"/>
    </font>
    <font>
      <b/>
      <sz val="1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333333"/>
      <name val="Arial"/>
      <family val="2"/>
    </font>
    <font>
      <sz val="18"/>
      <name val="Times New Roman"/>
      <family val="1"/>
    </font>
    <font>
      <sz val="10"/>
      <color rgb="FF0070C0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2"/>
      <color rgb="FF1E4E79"/>
      <name val="Times New Roman"/>
      <family val="1"/>
    </font>
    <font>
      <sz val="12"/>
      <color rgb="FF3366FF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1E4E79"/>
      <name val="Times New Roman"/>
      <family val="1"/>
    </font>
    <font>
      <sz val="12"/>
      <color rgb="FFFFFF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FF0000"/>
      <name val="Times New Roman"/>
      <family val="1"/>
    </font>
    <font>
      <sz val="12"/>
      <color rgb="FF00336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1E4E79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Times New Roman"/>
      <family val="1"/>
      <charset val="163"/>
    </font>
    <font>
      <sz val="11"/>
      <name val="Calibri"/>
      <family val="2"/>
      <charset val="163"/>
    </font>
    <font>
      <b/>
      <sz val="9"/>
      <name val="Times New Roman"/>
      <family val="1"/>
      <charset val="163"/>
    </font>
    <font>
      <b/>
      <sz val="9"/>
      <color rgb="FF000000"/>
      <name val="Calibri"/>
      <family val="2"/>
      <charset val="163"/>
      <scheme val="minor"/>
    </font>
    <font>
      <sz val="9"/>
      <name val="Times New Roman"/>
      <family val="1"/>
      <charset val="163"/>
    </font>
    <font>
      <sz val="9"/>
      <color rgb="FF000000"/>
      <name val="Calibri"/>
      <family val="2"/>
      <charset val="163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charset val="163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  <charset val="163"/>
    </font>
    <font>
      <sz val="9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2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 style="thin">
        <color rgb="FF000000"/>
      </right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FF0000"/>
      </top>
      <bottom/>
      <diagonal/>
    </border>
    <border>
      <left style="thin">
        <color rgb="FF800080"/>
      </left>
      <right style="thin">
        <color rgb="FF800080"/>
      </right>
      <top/>
      <bottom/>
      <diagonal/>
    </border>
    <border>
      <left style="thin">
        <color rgb="FF800080"/>
      </left>
      <right/>
      <top/>
      <bottom/>
      <diagonal/>
    </border>
    <border>
      <left style="thin">
        <color rgb="FF000000"/>
      </left>
      <right style="thin">
        <color rgb="FFFF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FF0000"/>
      </bottom>
      <diagonal/>
    </border>
    <border>
      <left style="thin">
        <color rgb="FF000000"/>
      </left>
      <right style="thin">
        <color rgb="FF800080"/>
      </right>
      <top/>
      <bottom style="thin">
        <color rgb="FFFF0000"/>
      </bottom>
      <diagonal/>
    </border>
    <border>
      <left style="thin">
        <color rgb="FF800080"/>
      </left>
      <right style="thin">
        <color rgb="FF800080"/>
      </right>
      <top/>
      <bottom style="thin">
        <color rgb="FFFF0000"/>
      </bottom>
      <diagonal/>
    </border>
    <border>
      <left style="thin">
        <color rgb="FF000000"/>
      </left>
      <right style="thin">
        <color rgb="FFFF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FF0000"/>
      </top>
      <bottom/>
      <diagonal/>
    </border>
    <border>
      <left style="thin">
        <color rgb="FF000000"/>
      </left>
      <right style="thin">
        <color rgb="FF000000"/>
      </right>
      <top style="thin">
        <color rgb="FFFF0000"/>
      </top>
      <bottom style="hair">
        <color rgb="FF000000"/>
      </bottom>
      <diagonal/>
    </border>
    <border>
      <left/>
      <right/>
      <top style="thin">
        <color rgb="FFFF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FF0000"/>
      </top>
      <bottom/>
      <diagonal/>
    </border>
    <border>
      <left/>
      <right style="thin">
        <color rgb="FF000000"/>
      </right>
      <top style="thin">
        <color rgb="FFFF0000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 style="hair">
        <color indexed="64"/>
      </bottom>
      <diagonal/>
    </border>
    <border>
      <left/>
      <right style="thin">
        <color indexed="64"/>
      </right>
      <top style="dotted">
        <color rgb="FF000000"/>
      </top>
      <bottom style="double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800080"/>
      </left>
      <right style="thin">
        <color rgb="FF80008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800080"/>
      </left>
      <right style="thin">
        <color rgb="FF800080"/>
      </right>
      <top style="hair">
        <color indexed="64"/>
      </top>
      <bottom style="hair">
        <color indexed="64"/>
      </bottom>
      <diagonal/>
    </border>
    <border>
      <left style="thin">
        <color rgb="FF80008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800080"/>
      </left>
      <right style="thin">
        <color rgb="FF800080"/>
      </right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hair">
        <color indexed="64"/>
      </left>
      <right style="thin">
        <color rgb="FF800080"/>
      </right>
      <top style="hair">
        <color indexed="64"/>
      </top>
      <bottom style="hair">
        <color indexed="64"/>
      </bottom>
      <diagonal/>
    </border>
    <border>
      <left style="thin">
        <color rgb="FF800080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rgb="FF000000"/>
      </top>
      <bottom style="hair">
        <color indexed="64"/>
      </bottom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/>
      <top style="hair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FF0000"/>
      </bottom>
      <diagonal/>
    </border>
    <border>
      <left style="thin">
        <color rgb="FFFF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FF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FF0000"/>
      </left>
      <right style="thin">
        <color rgb="FF000000"/>
      </right>
      <top style="hair">
        <color indexed="64"/>
      </top>
      <bottom/>
      <diagonal/>
    </border>
    <border>
      <left style="thin">
        <color rgb="FFFF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uble">
        <color rgb="FF000000"/>
      </bottom>
      <diagonal/>
    </border>
    <border>
      <left/>
      <right style="thin">
        <color rgb="FF800080"/>
      </right>
      <top style="thin">
        <color rgb="FF000000"/>
      </top>
      <bottom style="hair">
        <color indexed="64"/>
      </bottom>
      <diagonal/>
    </border>
    <border>
      <left/>
      <right style="thin">
        <color rgb="FF800080"/>
      </right>
      <top style="hair">
        <color indexed="64"/>
      </top>
      <bottom/>
      <diagonal/>
    </border>
    <border>
      <left/>
      <right style="thin">
        <color rgb="FF800080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FF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FF0000"/>
      </top>
      <bottom style="dotted">
        <color rgb="FF000000"/>
      </bottom>
      <diagonal/>
    </border>
    <border>
      <left/>
      <right style="thin">
        <color rgb="FF000000"/>
      </right>
      <top style="thin">
        <color rgb="FFFF0000"/>
      </top>
      <bottom style="dotted">
        <color rgb="FF000000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 style="thin">
        <color rgb="FF80008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 style="thin">
        <color rgb="FF800080"/>
      </right>
      <top/>
      <bottom style="hair">
        <color indexed="64"/>
      </bottom>
      <diagonal/>
    </border>
    <border>
      <left/>
      <right style="thin">
        <color rgb="FF800080"/>
      </right>
      <top style="hair">
        <color indexed="64"/>
      </top>
      <bottom style="thin">
        <color indexed="64"/>
      </bottom>
      <diagonal/>
    </border>
    <border>
      <left style="thin">
        <color rgb="FF800080"/>
      </left>
      <right style="thin">
        <color rgb="FF800080"/>
      </right>
      <top/>
      <bottom style="thin">
        <color indexed="64"/>
      </bottom>
      <diagonal/>
    </border>
    <border>
      <left style="thin">
        <color rgb="FF80008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800080"/>
      </right>
      <top style="hair">
        <color indexed="64"/>
      </top>
      <bottom style="thin">
        <color indexed="64"/>
      </bottom>
      <diagonal/>
    </border>
    <border>
      <left style="dotted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35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4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4" fillId="0" borderId="57" xfId="0" applyFont="1" applyBorder="1" applyAlignment="1">
      <alignment vertical="center" wrapText="1"/>
    </xf>
    <xf numFmtId="0" fontId="24" fillId="0" borderId="59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0" fontId="2" fillId="0" borderId="64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7" fillId="0" borderId="72" xfId="0" applyFont="1" applyBorder="1"/>
    <xf numFmtId="0" fontId="7" fillId="0" borderId="75" xfId="0" applyFont="1" applyBorder="1"/>
    <xf numFmtId="0" fontId="2" fillId="0" borderId="1" xfId="0" applyFont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7" fillId="0" borderId="91" xfId="0" applyFont="1" applyBorder="1"/>
    <xf numFmtId="0" fontId="25" fillId="0" borderId="90" xfId="0" applyFont="1" applyBorder="1"/>
    <xf numFmtId="0" fontId="1" fillId="2" borderId="92" xfId="0" applyFont="1" applyFill="1" applyBorder="1" applyAlignment="1">
      <alignment horizontal="center"/>
    </xf>
    <xf numFmtId="0" fontId="1" fillId="2" borderId="94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7" fillId="0" borderId="103" xfId="0" applyFont="1" applyBorder="1"/>
    <xf numFmtId="0" fontId="2" fillId="0" borderId="104" xfId="0" applyFont="1" applyBorder="1"/>
    <xf numFmtId="0" fontId="7" fillId="0" borderId="104" xfId="0" applyFont="1" applyBorder="1"/>
    <xf numFmtId="0" fontId="2" fillId="2" borderId="106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" fillId="2" borderId="106" xfId="0" applyFont="1" applyFill="1" applyBorder="1" applyAlignment="1">
      <alignment horizontal="center"/>
    </xf>
    <xf numFmtId="0" fontId="1" fillId="2" borderId="106" xfId="0" applyFont="1" applyFill="1" applyBorder="1" applyAlignment="1">
      <alignment horizontal="left"/>
    </xf>
    <xf numFmtId="0" fontId="16" fillId="2" borderId="106" xfId="0" applyFont="1" applyFill="1" applyBorder="1" applyAlignment="1">
      <alignment horizontal="center"/>
    </xf>
    <xf numFmtId="0" fontId="29" fillId="2" borderId="106" xfId="0" applyFont="1" applyFill="1" applyBorder="1" applyAlignment="1">
      <alignment horizontal="left"/>
    </xf>
    <xf numFmtId="0" fontId="30" fillId="2" borderId="106" xfId="0" applyFont="1" applyFill="1" applyBorder="1" applyAlignment="1">
      <alignment horizontal="left"/>
    </xf>
    <xf numFmtId="0" fontId="19" fillId="2" borderId="106" xfId="0" applyFont="1" applyFill="1" applyBorder="1"/>
    <xf numFmtId="0" fontId="31" fillId="2" borderId="106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2" fillId="0" borderId="46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3" borderId="106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86" xfId="0" applyFont="1" applyBorder="1"/>
    <xf numFmtId="0" fontId="7" fillId="0" borderId="114" xfId="0" applyFont="1" applyBorder="1"/>
    <xf numFmtId="0" fontId="2" fillId="0" borderId="51" xfId="0" applyFont="1" applyBorder="1" applyAlignment="1">
      <alignment horizontal="right"/>
    </xf>
    <xf numFmtId="0" fontId="2" fillId="0" borderId="106" xfId="0" applyFont="1" applyBorder="1"/>
    <xf numFmtId="0" fontId="36" fillId="0" borderId="73" xfId="0" applyFont="1" applyBorder="1"/>
    <xf numFmtId="0" fontId="36" fillId="0" borderId="76" xfId="0" applyFont="1" applyBorder="1"/>
    <xf numFmtId="0" fontId="36" fillId="0" borderId="79" xfId="0" applyFont="1" applyBorder="1"/>
    <xf numFmtId="0" fontId="36" fillId="4" borderId="76" xfId="0" applyFont="1" applyFill="1" applyBorder="1"/>
    <xf numFmtId="0" fontId="36" fillId="0" borderId="81" xfId="0" applyFont="1" applyBorder="1"/>
    <xf numFmtId="0" fontId="36" fillId="0" borderId="127" xfId="0" applyFont="1" applyBorder="1"/>
    <xf numFmtId="0" fontId="36" fillId="0" borderId="104" xfId="0" applyFont="1" applyBorder="1"/>
    <xf numFmtId="0" fontId="36" fillId="0" borderId="126" xfId="0" applyFont="1" applyBorder="1"/>
    <xf numFmtId="0" fontId="2" fillId="0" borderId="73" xfId="0" applyFont="1" applyBorder="1" applyAlignment="1">
      <alignment horizontal="center" vertical="center" wrapText="1"/>
    </xf>
    <xf numFmtId="0" fontId="7" fillId="4" borderId="82" xfId="0" applyFont="1" applyFill="1" applyBorder="1"/>
    <xf numFmtId="0" fontId="36" fillId="0" borderId="0" xfId="0" applyFont="1" applyAlignment="1">
      <alignment horizontal="center"/>
    </xf>
    <xf numFmtId="0" fontId="36" fillId="2" borderId="106" xfId="0" applyFont="1" applyFill="1" applyBorder="1" applyAlignment="1">
      <alignment horizontal="center"/>
    </xf>
    <xf numFmtId="0" fontId="36" fillId="0" borderId="44" xfId="0" applyFont="1" applyBorder="1" applyAlignment="1">
      <alignment horizontal="right"/>
    </xf>
    <xf numFmtId="0" fontId="36" fillId="0" borderId="47" xfId="0" applyFont="1" applyBorder="1" applyAlignment="1">
      <alignment horizontal="right"/>
    </xf>
    <xf numFmtId="0" fontId="36" fillId="0" borderId="54" xfId="0" applyFont="1" applyBorder="1" applyAlignment="1">
      <alignment horizontal="right"/>
    </xf>
    <xf numFmtId="0" fontId="36" fillId="0" borderId="4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0" fontId="38" fillId="0" borderId="0" xfId="0" applyFont="1"/>
    <xf numFmtId="0" fontId="36" fillId="2" borderId="106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2" borderId="106" xfId="0" applyFont="1" applyFill="1" applyBorder="1"/>
    <xf numFmtId="0" fontId="1" fillId="2" borderId="103" xfId="0" applyFont="1" applyFill="1" applyBorder="1" applyAlignment="1">
      <alignment horizontal="center"/>
    </xf>
    <xf numFmtId="0" fontId="36" fillId="0" borderId="130" xfId="0" applyFont="1" applyBorder="1"/>
    <xf numFmtId="0" fontId="27" fillId="5" borderId="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" fillId="4" borderId="103" xfId="0" applyFont="1" applyFill="1" applyBorder="1"/>
    <xf numFmtId="0" fontId="36" fillId="4" borderId="131" xfId="0" applyFont="1" applyFill="1" applyBorder="1"/>
    <xf numFmtId="0" fontId="36" fillId="0" borderId="46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41" xfId="0" applyFont="1" applyBorder="1" applyAlignment="1">
      <alignment horizontal="right"/>
    </xf>
    <xf numFmtId="0" fontId="36" fillId="4" borderId="132" xfId="0" applyFont="1" applyFill="1" applyBorder="1"/>
    <xf numFmtId="0" fontId="9" fillId="0" borderId="73" xfId="0" applyFont="1" applyBorder="1" applyAlignment="1">
      <alignment horizontal="center" wrapText="1"/>
    </xf>
    <xf numFmtId="0" fontId="25" fillId="0" borderId="0" xfId="0" applyFont="1"/>
    <xf numFmtId="0" fontId="39" fillId="0" borderId="0" xfId="0" applyFont="1"/>
    <xf numFmtId="0" fontId="2" fillId="0" borderId="134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36" fillId="0" borderId="146" xfId="0" applyFont="1" applyBorder="1"/>
    <xf numFmtId="0" fontId="36" fillId="4" borderId="151" xfId="0" applyFont="1" applyFill="1" applyBorder="1"/>
    <xf numFmtId="0" fontId="1" fillId="0" borderId="154" xfId="0" applyFont="1" applyBorder="1" applyAlignment="1">
      <alignment horizontal="center"/>
    </xf>
    <xf numFmtId="0" fontId="9" fillId="0" borderId="155" xfId="0" applyFont="1" applyBorder="1" applyAlignment="1">
      <alignment horizontal="center"/>
    </xf>
    <xf numFmtId="0" fontId="9" fillId="0" borderId="156" xfId="0" applyFont="1" applyBorder="1" applyAlignment="1">
      <alignment horizontal="center"/>
    </xf>
    <xf numFmtId="0" fontId="9" fillId="0" borderId="158" xfId="0" applyFont="1" applyBorder="1" applyAlignment="1">
      <alignment horizontal="center"/>
    </xf>
    <xf numFmtId="0" fontId="9" fillId="0" borderId="157" xfId="0" applyFont="1" applyBorder="1" applyAlignment="1">
      <alignment horizontal="center"/>
    </xf>
    <xf numFmtId="0" fontId="9" fillId="0" borderId="15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170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4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/>
    </xf>
    <xf numFmtId="0" fontId="2" fillId="0" borderId="173" xfId="0" applyFont="1" applyBorder="1" applyAlignment="1">
      <alignment horizontal="center"/>
    </xf>
    <xf numFmtId="0" fontId="1" fillId="0" borderId="173" xfId="0" applyFont="1" applyBorder="1" applyAlignment="1">
      <alignment horizontal="center"/>
    </xf>
    <xf numFmtId="0" fontId="1" fillId="0" borderId="174" xfId="0" applyFont="1" applyBorder="1" applyAlignment="1">
      <alignment horizontal="center"/>
    </xf>
    <xf numFmtId="0" fontId="1" fillId="0" borderId="175" xfId="0" applyFont="1" applyBorder="1" applyAlignment="1">
      <alignment horizontal="center"/>
    </xf>
    <xf numFmtId="0" fontId="2" fillId="0" borderId="176" xfId="0" applyFont="1" applyBorder="1" applyAlignment="1">
      <alignment horizontal="center"/>
    </xf>
    <xf numFmtId="0" fontId="1" fillId="0" borderId="177" xfId="0" applyFont="1" applyBorder="1" applyAlignment="1">
      <alignment horizontal="center"/>
    </xf>
    <xf numFmtId="0" fontId="1" fillId="0" borderId="178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0" xfId="0" applyFont="1" applyBorder="1" applyAlignment="1">
      <alignment horizontal="center"/>
    </xf>
    <xf numFmtId="0" fontId="2" fillId="0" borderId="181" xfId="0" applyFont="1" applyBorder="1" applyAlignment="1">
      <alignment horizontal="center"/>
    </xf>
    <xf numFmtId="0" fontId="7" fillId="0" borderId="181" xfId="0" applyFont="1" applyBorder="1" applyAlignment="1">
      <alignment horizontal="center"/>
    </xf>
    <xf numFmtId="0" fontId="2" fillId="0" borderId="14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/>
    </xf>
    <xf numFmtId="0" fontId="9" fillId="0" borderId="6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8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87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48" fillId="0" borderId="149" xfId="0" applyFont="1" applyBorder="1"/>
    <xf numFmtId="0" fontId="49" fillId="0" borderId="95" xfId="0" applyFont="1" applyBorder="1"/>
    <xf numFmtId="0" fontId="50" fillId="0" borderId="127" xfId="0" applyFont="1" applyBorder="1"/>
    <xf numFmtId="0" fontId="7" fillId="4" borderId="95" xfId="0" applyFont="1" applyFill="1" applyBorder="1"/>
    <xf numFmtId="0" fontId="36" fillId="4" borderId="127" xfId="0" applyFont="1" applyFill="1" applyBorder="1"/>
    <xf numFmtId="0" fontId="49" fillId="0" borderId="75" xfId="0" applyFont="1" applyBorder="1"/>
    <xf numFmtId="0" fontId="49" fillId="0" borderId="84" xfId="0" applyFont="1" applyBorder="1"/>
    <xf numFmtId="0" fontId="50" fillId="0" borderId="90" xfId="0" applyFont="1" applyBorder="1"/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/>
    <xf numFmtId="0" fontId="53" fillId="0" borderId="7" xfId="0" applyFont="1" applyBorder="1" applyAlignment="1">
      <alignment horizontal="center"/>
    </xf>
    <xf numFmtId="0" fontId="53" fillId="0" borderId="7" xfId="0" applyFont="1" applyBorder="1" applyAlignment="1">
      <alignment horizontal="center" vertical="center"/>
    </xf>
    <xf numFmtId="0" fontId="52" fillId="0" borderId="22" xfId="0" applyFont="1" applyBorder="1"/>
    <xf numFmtId="0" fontId="52" fillId="0" borderId="7" xfId="0" applyFont="1" applyBorder="1" applyAlignment="1">
      <alignment horizontal="center"/>
    </xf>
    <xf numFmtId="0" fontId="52" fillId="0" borderId="106" xfId="0" applyFont="1" applyBorder="1"/>
    <xf numFmtId="0" fontId="52" fillId="0" borderId="0" xfId="0" applyFont="1"/>
    <xf numFmtId="0" fontId="52" fillId="0" borderId="147" xfId="0" applyFont="1" applyBorder="1"/>
    <xf numFmtId="0" fontId="52" fillId="0" borderId="0" xfId="0" applyFont="1" applyAlignment="1">
      <alignment horizontal="center" vertical="center"/>
    </xf>
    <xf numFmtId="0" fontId="52" fillId="0" borderId="106" xfId="0" applyFont="1" applyBorder="1" applyAlignment="1">
      <alignment horizontal="center" vertical="center"/>
    </xf>
    <xf numFmtId="0" fontId="53" fillId="0" borderId="106" xfId="0" applyFont="1" applyBorder="1"/>
    <xf numFmtId="0" fontId="53" fillId="0" borderId="8" xfId="0" applyFont="1" applyBorder="1"/>
    <xf numFmtId="0" fontId="53" fillId="0" borderId="0" xfId="0" applyFont="1"/>
    <xf numFmtId="0" fontId="52" fillId="0" borderId="19" xfId="0" applyFont="1" applyBorder="1"/>
    <xf numFmtId="0" fontId="53" fillId="0" borderId="29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160" xfId="0" applyFont="1" applyBorder="1"/>
    <xf numFmtId="0" fontId="52" fillId="0" borderId="163" xfId="0" applyFont="1" applyBorder="1" applyAlignment="1">
      <alignment horizontal="center" vertical="center"/>
    </xf>
    <xf numFmtId="0" fontId="53" fillId="0" borderId="164" xfId="0" applyFont="1" applyBorder="1"/>
    <xf numFmtId="0" fontId="53" fillId="0" borderId="166" xfId="0" applyFont="1" applyBorder="1" applyAlignment="1">
      <alignment horizontal="center" vertical="center"/>
    </xf>
    <xf numFmtId="0" fontId="53" fillId="0" borderId="167" xfId="0" applyFont="1" applyBorder="1"/>
    <xf numFmtId="0" fontId="52" fillId="0" borderId="110" xfId="0" applyFont="1" applyBorder="1" applyAlignment="1">
      <alignment horizontal="center" vertical="center"/>
    </xf>
    <xf numFmtId="0" fontId="52" fillId="0" borderId="111" xfId="0" applyFont="1" applyBorder="1"/>
    <xf numFmtId="0" fontId="52" fillId="0" borderId="33" xfId="0" applyFont="1" applyBorder="1" applyAlignment="1">
      <alignment horizontal="center"/>
    </xf>
    <xf numFmtId="0" fontId="52" fillId="0" borderId="161" xfId="0" applyFont="1" applyBorder="1"/>
    <xf numFmtId="0" fontId="52" fillId="0" borderId="35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5" xfId="0" applyFont="1" applyBorder="1"/>
    <xf numFmtId="0" fontId="52" fillId="0" borderId="70" xfId="0" applyFont="1" applyBorder="1"/>
    <xf numFmtId="0" fontId="52" fillId="0" borderId="166" xfId="0" applyFont="1" applyBorder="1" applyAlignment="1">
      <alignment horizontal="center" vertical="center"/>
    </xf>
    <xf numFmtId="0" fontId="52" fillId="0" borderId="167" xfId="0" applyFont="1" applyBorder="1"/>
    <xf numFmtId="0" fontId="52" fillId="0" borderId="16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/>
    </xf>
    <xf numFmtId="0" fontId="53" fillId="0" borderId="19" xfId="0" applyFont="1" applyBorder="1"/>
    <xf numFmtId="0" fontId="52" fillId="0" borderId="7" xfId="0" quotePrefix="1" applyFont="1" applyBorder="1" applyAlignment="1">
      <alignment horizontal="center" vertical="center"/>
    </xf>
    <xf numFmtId="0" fontId="52" fillId="0" borderId="162" xfId="0" applyFont="1" applyBorder="1"/>
    <xf numFmtId="0" fontId="53" fillId="0" borderId="171" xfId="0" applyFont="1" applyBorder="1"/>
    <xf numFmtId="0" fontId="53" fillId="0" borderId="35" xfId="0" applyFont="1" applyBorder="1" applyAlignment="1">
      <alignment horizontal="center" vertical="center"/>
    </xf>
    <xf numFmtId="0" fontId="53" fillId="0" borderId="147" xfId="0" applyFont="1" applyBorder="1"/>
    <xf numFmtId="0" fontId="53" fillId="0" borderId="106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65" xfId="0" applyFont="1" applyBorder="1"/>
    <xf numFmtId="0" fontId="55" fillId="0" borderId="2" xfId="0" applyFont="1" applyBorder="1" applyAlignment="1">
      <alignment horizontal="center" vertical="center" wrapText="1"/>
    </xf>
    <xf numFmtId="0" fontId="55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172" xfId="0" applyFont="1" applyBorder="1" applyAlignment="1">
      <alignment vertical="center" wrapText="1"/>
    </xf>
    <xf numFmtId="0" fontId="55" fillId="0" borderId="168" xfId="0" applyFont="1" applyBorder="1" applyAlignment="1">
      <alignment vertical="center" wrapText="1"/>
    </xf>
    <xf numFmtId="0" fontId="55" fillId="0" borderId="29" xfId="0" applyFont="1" applyBorder="1" applyAlignment="1">
      <alignment horizontal="center" vertical="center" wrapText="1"/>
    </xf>
    <xf numFmtId="0" fontId="56" fillId="0" borderId="37" xfId="0" applyFont="1" applyBorder="1"/>
    <xf numFmtId="0" fontId="57" fillId="0" borderId="37" xfId="0" applyFont="1" applyBorder="1" applyAlignment="1">
      <alignment horizontal="center"/>
    </xf>
    <xf numFmtId="0" fontId="56" fillId="0" borderId="37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/>
    </xf>
    <xf numFmtId="0" fontId="56" fillId="0" borderId="160" xfId="0" applyFont="1" applyBorder="1"/>
    <xf numFmtId="0" fontId="51" fillId="0" borderId="160" xfId="0" applyFont="1" applyBorder="1"/>
    <xf numFmtId="0" fontId="51" fillId="0" borderId="37" xfId="0" applyFont="1" applyBorder="1" applyAlignment="1">
      <alignment horizontal="center" vertical="center"/>
    </xf>
    <xf numFmtId="0" fontId="51" fillId="0" borderId="19" xfId="0" applyFont="1" applyBorder="1"/>
    <xf numFmtId="0" fontId="52" fillId="0" borderId="106" xfId="0" applyFont="1" applyBorder="1" applyAlignment="1">
      <alignment horizontal="center"/>
    </xf>
    <xf numFmtId="0" fontId="54" fillId="0" borderId="106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4" fillId="0" borderId="106" xfId="0" applyFont="1" applyBorder="1" applyAlignment="1">
      <alignment horizontal="center" vertical="center"/>
    </xf>
    <xf numFmtId="0" fontId="52" fillId="0" borderId="11" xfId="0" applyFont="1" applyBorder="1"/>
    <xf numFmtId="0" fontId="53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/>
    <xf numFmtId="0" fontId="49" fillId="0" borderId="72" xfId="0" applyFont="1" applyBorder="1"/>
    <xf numFmtId="0" fontId="50" fillId="0" borderId="73" xfId="0" applyFont="1" applyBorder="1"/>
    <xf numFmtId="0" fontId="50" fillId="0" borderId="74" xfId="0" applyFont="1" applyBorder="1"/>
    <xf numFmtId="0" fontId="49" fillId="0" borderId="92" xfId="0" applyFont="1" applyBorder="1"/>
    <xf numFmtId="0" fontId="50" fillId="0" borderId="98" xfId="0" applyFont="1" applyBorder="1"/>
    <xf numFmtId="0" fontId="50" fillId="0" borderId="76" xfId="0" applyFont="1" applyBorder="1"/>
    <xf numFmtId="0" fontId="49" fillId="0" borderId="87" xfId="0" applyFont="1" applyBorder="1"/>
    <xf numFmtId="0" fontId="50" fillId="0" borderId="88" xfId="0" applyFont="1" applyBorder="1"/>
    <xf numFmtId="0" fontId="49" fillId="0" borderId="77" xfId="0" applyFont="1" applyBorder="1"/>
    <xf numFmtId="0" fontId="50" fillId="0" borderId="78" xfId="0" applyFont="1" applyBorder="1"/>
    <xf numFmtId="0" fontId="49" fillId="0" borderId="114" xfId="0" applyFont="1" applyBorder="1"/>
    <xf numFmtId="0" fontId="50" fillId="0" borderId="179" xfId="0" applyFont="1" applyBorder="1"/>
    <xf numFmtId="0" fontId="49" fillId="0" borderId="94" xfId="0" applyFont="1" applyBorder="1"/>
    <xf numFmtId="0" fontId="50" fillId="0" borderId="100" xfId="0" applyFont="1" applyBorder="1"/>
    <xf numFmtId="0" fontId="49" fillId="0" borderId="124" xfId="0" applyFont="1" applyBorder="1"/>
    <xf numFmtId="0" fontId="50" fillId="0" borderId="83" xfId="0" applyFont="1" applyBorder="1"/>
    <xf numFmtId="0" fontId="54" fillId="0" borderId="0" xfId="0" applyFont="1"/>
    <xf numFmtId="0" fontId="49" fillId="0" borderId="86" xfId="0" applyFont="1" applyBorder="1"/>
    <xf numFmtId="0" fontId="50" fillId="0" borderId="79" xfId="0" applyFont="1" applyBorder="1"/>
    <xf numFmtId="0" fontId="50" fillId="0" borderId="149" xfId="0" applyFont="1" applyBorder="1"/>
    <xf numFmtId="0" fontId="50" fillId="0" borderId="85" xfId="0" applyFont="1" applyBorder="1"/>
    <xf numFmtId="0" fontId="50" fillId="0" borderId="102" xfId="0" applyFont="1" applyBorder="1"/>
    <xf numFmtId="0" fontId="49" fillId="0" borderId="117" xfId="0" applyFont="1" applyBorder="1"/>
    <xf numFmtId="0" fontId="49" fillId="0" borderId="97" xfId="0" applyFont="1" applyBorder="1"/>
    <xf numFmtId="0" fontId="50" fillId="0" borderId="148" xfId="0" applyFont="1" applyBorder="1"/>
    <xf numFmtId="0" fontId="50" fillId="0" borderId="115" xfId="0" applyFont="1" applyBorder="1"/>
    <xf numFmtId="0" fontId="50" fillId="0" borderId="116" xfId="0" applyFont="1" applyBorder="1"/>
    <xf numFmtId="0" fontId="49" fillId="0" borderId="102" xfId="0" applyFont="1" applyBorder="1"/>
    <xf numFmtId="0" fontId="50" fillId="0" borderId="112" xfId="0" applyFont="1" applyBorder="1"/>
    <xf numFmtId="0" fontId="50" fillId="0" borderId="95" xfId="0" applyFont="1" applyBorder="1"/>
    <xf numFmtId="0" fontId="49" fillId="0" borderId="113" xfId="0" applyFont="1" applyBorder="1"/>
    <xf numFmtId="0" fontId="49" fillId="0" borderId="91" xfId="0" applyFont="1" applyBorder="1"/>
    <xf numFmtId="0" fontId="59" fillId="0" borderId="84" xfId="0" applyFont="1" applyBorder="1"/>
    <xf numFmtId="0" fontId="59" fillId="0" borderId="90" xfId="0" applyFont="1" applyBorder="1"/>
    <xf numFmtId="0" fontId="49" fillId="0" borderId="93" xfId="0" applyFont="1" applyBorder="1"/>
    <xf numFmtId="0" fontId="50" fillId="0" borderId="190" xfId="0" applyFont="1" applyBorder="1"/>
    <xf numFmtId="0" fontId="50" fillId="0" borderId="143" xfId="0" applyFont="1" applyBorder="1"/>
    <xf numFmtId="0" fontId="49" fillId="0" borderId="116" xfId="0" applyFont="1" applyBorder="1"/>
    <xf numFmtId="0" fontId="49" fillId="0" borderId="152" xfId="0" applyFont="1" applyBorder="1"/>
    <xf numFmtId="0" fontId="50" fillId="0" borderId="121" xfId="0" applyFont="1" applyBorder="1"/>
    <xf numFmtId="0" fontId="60" fillId="0" borderId="85" xfId="0" applyFont="1" applyBorder="1"/>
    <xf numFmtId="0" fontId="50" fillId="0" borderId="146" xfId="0" applyFont="1" applyBorder="1"/>
    <xf numFmtId="0" fontId="50" fillId="0" borderId="123" xfId="0" applyFont="1" applyBorder="1"/>
    <xf numFmtId="0" fontId="49" fillId="0" borderId="107" xfId="0" applyFont="1" applyBorder="1"/>
    <xf numFmtId="0" fontId="50" fillId="0" borderId="96" xfId="0" applyFont="1" applyBorder="1"/>
    <xf numFmtId="0" fontId="50" fillId="0" borderId="106" xfId="0" applyFont="1" applyBorder="1"/>
    <xf numFmtId="0" fontId="50" fillId="0" borderId="147" xfId="0" applyFont="1" applyBorder="1"/>
    <xf numFmtId="0" fontId="52" fillId="5" borderId="70" xfId="0" applyFont="1" applyFill="1" applyBorder="1"/>
    <xf numFmtId="0" fontId="52" fillId="5" borderId="69" xfId="0" applyFont="1" applyFill="1" applyBorder="1" applyAlignment="1">
      <alignment horizontal="center" vertical="center"/>
    </xf>
    <xf numFmtId="0" fontId="52" fillId="5" borderId="110" xfId="0" applyFont="1" applyFill="1" applyBorder="1" applyAlignment="1">
      <alignment horizontal="center" vertical="center"/>
    </xf>
    <xf numFmtId="0" fontId="52" fillId="5" borderId="111" xfId="0" applyFont="1" applyFill="1" applyBorder="1"/>
    <xf numFmtId="0" fontId="50" fillId="0" borderId="0" xfId="0" applyFont="1"/>
    <xf numFmtId="0" fontId="50" fillId="0" borderId="129" xfId="0" applyFont="1" applyBorder="1"/>
    <xf numFmtId="0" fontId="1" fillId="7" borderId="89" xfId="0" applyFont="1" applyFill="1" applyBorder="1" applyAlignment="1">
      <alignment horizontal="center"/>
    </xf>
    <xf numFmtId="0" fontId="49" fillId="4" borderId="86" xfId="0" applyFont="1" applyFill="1" applyBorder="1"/>
    <xf numFmtId="0" fontId="50" fillId="4" borderId="127" xfId="0" applyFont="1" applyFill="1" applyBorder="1"/>
    <xf numFmtId="0" fontId="29" fillId="2" borderId="94" xfId="0" applyFont="1" applyFill="1" applyBorder="1" applyAlignment="1">
      <alignment horizontal="center"/>
    </xf>
    <xf numFmtId="0" fontId="1" fillId="6" borderId="97" xfId="0" applyFont="1" applyFill="1" applyBorder="1" applyAlignment="1">
      <alignment horizontal="center"/>
    </xf>
    <xf numFmtId="0" fontId="1" fillId="7" borderId="80" xfId="0" applyFont="1" applyFill="1" applyBorder="1" applyAlignment="1">
      <alignment horizontal="center"/>
    </xf>
    <xf numFmtId="0" fontId="7" fillId="4" borderId="91" xfId="0" applyFont="1" applyFill="1" applyBorder="1"/>
    <xf numFmtId="0" fontId="36" fillId="4" borderId="91" xfId="0" applyFont="1" applyFill="1" applyBorder="1"/>
    <xf numFmtId="0" fontId="7" fillId="4" borderId="104" xfId="0" applyFont="1" applyFill="1" applyBorder="1"/>
    <xf numFmtId="0" fontId="36" fillId="4" borderId="126" xfId="0" applyFont="1" applyFill="1" applyBorder="1"/>
    <xf numFmtId="0" fontId="0" fillId="4" borderId="0" xfId="0" applyFill="1"/>
    <xf numFmtId="0" fontId="38" fillId="4" borderId="0" xfId="0" applyFont="1" applyFill="1"/>
    <xf numFmtId="0" fontId="2" fillId="4" borderId="186" xfId="0" applyFont="1" applyFill="1" applyBorder="1" applyAlignment="1">
      <alignment horizontal="center"/>
    </xf>
    <xf numFmtId="0" fontId="2" fillId="4" borderId="133" xfId="0" applyFont="1" applyFill="1" applyBorder="1" applyAlignment="1">
      <alignment horizontal="center"/>
    </xf>
    <xf numFmtId="0" fontId="2" fillId="4" borderId="187" xfId="0" applyFont="1" applyFill="1" applyBorder="1" applyAlignment="1">
      <alignment horizontal="center"/>
    </xf>
    <xf numFmtId="0" fontId="2" fillId="4" borderId="135" xfId="0" applyFont="1" applyFill="1" applyBorder="1" applyAlignment="1">
      <alignment horizontal="center"/>
    </xf>
    <xf numFmtId="0" fontId="2" fillId="4" borderId="127" xfId="0" applyFont="1" applyFill="1" applyBorder="1" applyAlignment="1">
      <alignment horizontal="center" vertical="center" wrapText="1"/>
    </xf>
    <xf numFmtId="0" fontId="2" fillId="4" borderId="188" xfId="0" applyFont="1" applyFill="1" applyBorder="1" applyAlignment="1">
      <alignment horizontal="center"/>
    </xf>
    <xf numFmtId="0" fontId="2" fillId="4" borderId="137" xfId="0" applyFont="1" applyFill="1" applyBorder="1" applyAlignment="1">
      <alignment horizontal="center"/>
    </xf>
    <xf numFmtId="0" fontId="2" fillId="4" borderId="140" xfId="0" applyFont="1" applyFill="1" applyBorder="1" applyAlignment="1">
      <alignment horizontal="center"/>
    </xf>
    <xf numFmtId="0" fontId="2" fillId="4" borderId="139" xfId="0" applyFont="1" applyFill="1" applyBorder="1" applyAlignment="1">
      <alignment horizontal="center"/>
    </xf>
    <xf numFmtId="0" fontId="2" fillId="4" borderId="138" xfId="0" applyFont="1" applyFill="1" applyBorder="1" applyAlignment="1">
      <alignment horizontal="center" vertical="center" wrapText="1"/>
    </xf>
    <xf numFmtId="0" fontId="50" fillId="0" borderId="91" xfId="0" applyFont="1" applyBorder="1"/>
    <xf numFmtId="0" fontId="60" fillId="0" borderId="106" xfId="0" applyFont="1" applyBorder="1"/>
    <xf numFmtId="0" fontId="49" fillId="0" borderId="122" xfId="0" applyFont="1" applyBorder="1"/>
    <xf numFmtId="0" fontId="50" fillId="0" borderId="125" xfId="0" applyFont="1" applyBorder="1"/>
    <xf numFmtId="0" fontId="49" fillId="0" borderId="67" xfId="0" applyFont="1" applyBorder="1"/>
    <xf numFmtId="0" fontId="50" fillId="0" borderId="68" xfId="0" applyFont="1" applyBorder="1"/>
    <xf numFmtId="0" fontId="50" fillId="0" borderId="73" xfId="0" applyFont="1" applyBorder="1" applyAlignment="1">
      <alignment horizontal="center"/>
    </xf>
    <xf numFmtId="0" fontId="50" fillId="0" borderId="76" xfId="0" applyFont="1" applyBorder="1" applyAlignment="1">
      <alignment horizontal="left"/>
    </xf>
    <xf numFmtId="0" fontId="50" fillId="0" borderId="128" xfId="0" applyFont="1" applyBorder="1"/>
    <xf numFmtId="0" fontId="50" fillId="0" borderId="99" xfId="0" applyFont="1" applyBorder="1"/>
    <xf numFmtId="0" fontId="50" fillId="0" borderId="150" xfId="0" applyFont="1" applyBorder="1"/>
    <xf numFmtId="0" fontId="50" fillId="4" borderId="149" xfId="0" applyFont="1" applyFill="1" applyBorder="1"/>
    <xf numFmtId="0" fontId="49" fillId="4" borderId="95" xfId="0" applyFont="1" applyFill="1" applyBorder="1"/>
    <xf numFmtId="0" fontId="50" fillId="0" borderId="144" xfId="0" applyFont="1" applyBorder="1"/>
    <xf numFmtId="0" fontId="50" fillId="0" borderId="101" xfId="0" applyFont="1" applyBorder="1"/>
    <xf numFmtId="0" fontId="49" fillId="0" borderId="120" xfId="0" applyFont="1" applyBorder="1"/>
    <xf numFmtId="0" fontId="50" fillId="0" borderId="145" xfId="0" applyFont="1" applyBorder="1"/>
    <xf numFmtId="0" fontId="54" fillId="0" borderId="198" xfId="0" applyFont="1" applyBorder="1" applyAlignment="1">
      <alignment horizontal="center"/>
    </xf>
    <xf numFmtId="0" fontId="2" fillId="0" borderId="200" xfId="0" applyFont="1" applyBorder="1" applyAlignment="1">
      <alignment horizontal="center" vertical="center" wrapText="1"/>
    </xf>
    <xf numFmtId="0" fontId="2" fillId="4" borderId="201" xfId="0" applyFont="1" applyFill="1" applyBorder="1" applyAlignment="1">
      <alignment horizontal="center" vertical="center" wrapText="1"/>
    </xf>
    <xf numFmtId="0" fontId="2" fillId="4" borderId="202" xfId="0" applyFont="1" applyFill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 wrapText="1"/>
    </xf>
    <xf numFmtId="0" fontId="2" fillId="4" borderId="204" xfId="0" applyFont="1" applyFill="1" applyBorder="1" applyAlignment="1">
      <alignment horizontal="center" vertical="center" wrapText="1"/>
    </xf>
    <xf numFmtId="0" fontId="2" fillId="4" borderId="199" xfId="0" applyFont="1" applyFill="1" applyBorder="1" applyAlignment="1">
      <alignment horizontal="center" vertical="center" wrapText="1"/>
    </xf>
    <xf numFmtId="0" fontId="2" fillId="0" borderId="205" xfId="0" applyFont="1" applyBorder="1" applyAlignment="1">
      <alignment horizontal="center"/>
    </xf>
    <xf numFmtId="0" fontId="49" fillId="0" borderId="194" xfId="0" applyFont="1" applyBorder="1"/>
    <xf numFmtId="0" fontId="50" fillId="0" borderId="153" xfId="0" applyFont="1" applyBorder="1"/>
    <xf numFmtId="0" fontId="2" fillId="0" borderId="206" xfId="0" applyFont="1" applyBorder="1" applyAlignment="1">
      <alignment horizontal="center"/>
    </xf>
    <xf numFmtId="0" fontId="2" fillId="0" borderId="207" xfId="0" applyFont="1" applyBorder="1" applyAlignment="1">
      <alignment horizontal="center"/>
    </xf>
    <xf numFmtId="0" fontId="2" fillId="0" borderId="208" xfId="0" applyFont="1" applyBorder="1" applyAlignment="1">
      <alignment horizontal="center"/>
    </xf>
    <xf numFmtId="0" fontId="2" fillId="0" borderId="209" xfId="0" applyFont="1" applyBorder="1" applyAlignment="1">
      <alignment horizontal="center"/>
    </xf>
    <xf numFmtId="0" fontId="2" fillId="0" borderId="167" xfId="0" applyFont="1" applyBorder="1" applyAlignment="1">
      <alignment horizontal="center" vertical="center" wrapText="1"/>
    </xf>
    <xf numFmtId="0" fontId="50" fillId="0" borderId="119" xfId="0" applyFont="1" applyBorder="1"/>
    <xf numFmtId="0" fontId="50" fillId="0" borderId="118" xfId="0" applyFont="1" applyBorder="1"/>
    <xf numFmtId="0" fontId="62" fillId="0" borderId="0" xfId="0" applyFont="1" applyAlignment="1">
      <alignment horizontal="center" vertical="center"/>
    </xf>
    <xf numFmtId="0" fontId="50" fillId="0" borderId="195" xfId="0" applyFont="1" applyBorder="1"/>
    <xf numFmtId="0" fontId="50" fillId="0" borderId="196" xfId="0" applyFont="1" applyBorder="1"/>
    <xf numFmtId="0" fontId="50" fillId="0" borderId="122" xfId="0" applyFont="1" applyBorder="1"/>
    <xf numFmtId="0" fontId="50" fillId="0" borderId="86" xfId="0" applyFont="1" applyBorder="1"/>
    <xf numFmtId="0" fontId="50" fillId="0" borderId="117" xfId="0" applyFont="1" applyBorder="1"/>
    <xf numFmtId="0" fontId="50" fillId="0" borderId="81" xfId="0" applyFont="1" applyBorder="1"/>
    <xf numFmtId="0" fontId="49" fillId="0" borderId="118" xfId="0" applyFont="1" applyBorder="1"/>
    <xf numFmtId="0" fontId="49" fillId="0" borderId="191" xfId="0" applyFont="1" applyBorder="1"/>
    <xf numFmtId="0" fontId="49" fillId="0" borderId="193" xfId="0" applyFont="1" applyBorder="1"/>
    <xf numFmtId="0" fontId="49" fillId="0" borderId="90" xfId="0" applyFont="1" applyBorder="1"/>
    <xf numFmtId="0" fontId="59" fillId="0" borderId="211" xfId="0" applyFont="1" applyBorder="1"/>
    <xf numFmtId="0" fontId="50" fillId="0" borderId="212" xfId="0" applyFont="1" applyBorder="1"/>
    <xf numFmtId="0" fontId="49" fillId="0" borderId="211" xfId="0" applyFont="1" applyBorder="1"/>
    <xf numFmtId="0" fontId="49" fillId="0" borderId="69" xfId="0" applyFont="1" applyBorder="1"/>
    <xf numFmtId="0" fontId="50" fillId="0" borderId="70" xfId="0" applyFont="1" applyBorder="1"/>
    <xf numFmtId="0" fontId="49" fillId="0" borderId="197" xfId="0" applyFont="1" applyBorder="1"/>
    <xf numFmtId="0" fontId="50" fillId="0" borderId="210" xfId="0" applyFont="1" applyBorder="1"/>
    <xf numFmtId="0" fontId="61" fillId="0" borderId="0" xfId="0" applyFont="1"/>
    <xf numFmtId="0" fontId="49" fillId="0" borderId="192" xfId="0" applyFont="1" applyBorder="1"/>
    <xf numFmtId="0" fontId="49" fillId="0" borderId="108" xfId="0" applyFont="1" applyBorder="1"/>
    <xf numFmtId="0" fontId="50" fillId="0" borderId="109" xfId="0" applyFont="1" applyBorder="1"/>
    <xf numFmtId="0" fontId="48" fillId="0" borderId="85" xfId="0" applyFont="1" applyBorder="1"/>
    <xf numFmtId="0" fontId="28" fillId="0" borderId="107" xfId="0" applyFont="1" applyBorder="1"/>
    <xf numFmtId="0" fontId="48" fillId="0" borderId="76" xfId="0" applyFont="1" applyBorder="1"/>
    <xf numFmtId="0" fontId="48" fillId="4" borderId="149" xfId="0" applyFont="1" applyFill="1" applyBorder="1"/>
    <xf numFmtId="0" fontId="48" fillId="4" borderId="127" xfId="0" applyFont="1" applyFill="1" applyBorder="1"/>
    <xf numFmtId="0" fontId="48" fillId="0" borderId="93" xfId="0" applyFont="1" applyBorder="1"/>
    <xf numFmtId="0" fontId="48" fillId="0" borderId="146" xfId="0" applyFont="1" applyBorder="1"/>
    <xf numFmtId="0" fontId="25" fillId="4" borderId="116" xfId="0" applyFont="1" applyFill="1" applyBorder="1"/>
    <xf numFmtId="0" fontId="48" fillId="0" borderId="116" xfId="0" applyFont="1" applyBorder="1"/>
    <xf numFmtId="0" fontId="25" fillId="4" borderId="95" xfId="0" applyFont="1" applyFill="1" applyBorder="1"/>
    <xf numFmtId="0" fontId="48" fillId="4" borderId="95" xfId="0" applyFont="1" applyFill="1" applyBorder="1"/>
    <xf numFmtId="0" fontId="12" fillId="0" borderId="7" xfId="0" applyFont="1" applyBorder="1" applyAlignment="1">
      <alignment horizontal="center" vertical="center"/>
    </xf>
    <xf numFmtId="0" fontId="12" fillId="0" borderId="0" xfId="0" applyFont="1"/>
    <xf numFmtId="0" fontId="60" fillId="0" borderId="116" xfId="0" applyFont="1" applyBorder="1"/>
    <xf numFmtId="0" fontId="60" fillId="0" borderId="102" xfId="0" applyFont="1" applyBorder="1"/>
    <xf numFmtId="0" fontId="60" fillId="0" borderId="118" xfId="0" applyFont="1" applyBorder="1"/>
    <xf numFmtId="0" fontId="60" fillId="0" borderId="142" xfId="0" applyFont="1" applyBorder="1"/>
    <xf numFmtId="0" fontId="60" fillId="0" borderId="141" xfId="0" applyFont="1" applyBorder="1"/>
    <xf numFmtId="0" fontId="60" fillId="0" borderId="107" xfId="0" applyFont="1" applyBorder="1"/>
    <xf numFmtId="0" fontId="24" fillId="0" borderId="0" xfId="0" applyFont="1" applyAlignment="1">
      <alignment horizontal="center"/>
    </xf>
    <xf numFmtId="0" fontId="7" fillId="2" borderId="10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/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6" fillId="0" borderId="0" xfId="0" applyFont="1" applyAlignment="1">
      <alignment horizontal="center"/>
    </xf>
    <xf numFmtId="0" fontId="0" fillId="0" borderId="0" xfId="0"/>
    <xf numFmtId="0" fontId="9" fillId="0" borderId="2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7" xfId="0" applyFont="1" applyBorder="1"/>
    <xf numFmtId="0" fontId="47" fillId="0" borderId="0" xfId="0" applyFont="1"/>
    <xf numFmtId="0" fontId="8" fillId="0" borderId="9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13" xfId="0" applyFont="1" applyBorder="1"/>
    <xf numFmtId="0" fontId="5" fillId="0" borderId="0" xfId="0" applyFont="1" applyAlignment="1">
      <alignment horizontal="center"/>
    </xf>
    <xf numFmtId="0" fontId="40" fillId="0" borderId="3" xfId="0" applyFont="1" applyBorder="1" applyAlignment="1">
      <alignment horizontal="center" vertical="center" wrapText="1"/>
    </xf>
    <xf numFmtId="0" fontId="41" fillId="0" borderId="8" xfId="0" applyFont="1" applyBorder="1"/>
    <xf numFmtId="0" fontId="41" fillId="0" borderId="19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2" fillId="0" borderId="40" xfId="0" applyFont="1" applyBorder="1" applyAlignment="1">
      <alignment horizontal="center"/>
    </xf>
    <xf numFmtId="0" fontId="8" fillId="0" borderId="42" xfId="0" applyFont="1" applyBorder="1"/>
    <xf numFmtId="0" fontId="2" fillId="0" borderId="4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3" fillId="0" borderId="60" xfId="0" applyFont="1" applyBorder="1" applyAlignment="1">
      <alignment horizontal="left" vertical="center" wrapText="1"/>
    </xf>
    <xf numFmtId="0" fontId="8" fillId="0" borderId="62" xfId="0" applyFont="1" applyBorder="1"/>
    <xf numFmtId="0" fontId="23" fillId="0" borderId="6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6" xfId="0" applyFont="1" applyBorder="1"/>
    <xf numFmtId="0" fontId="8" fillId="0" borderId="14" xfId="0" applyFont="1" applyBorder="1"/>
    <xf numFmtId="0" fontId="24" fillId="0" borderId="61" xfId="0" applyFont="1" applyBorder="1" applyAlignment="1">
      <alignment horizontal="center" vertical="center" wrapText="1"/>
    </xf>
    <xf numFmtId="0" fontId="8" fillId="0" borderId="61" xfId="0" applyFont="1" applyBorder="1"/>
    <xf numFmtId="0" fontId="14" fillId="0" borderId="0" xfId="0" applyFont="1" applyAlignment="1">
      <alignment horizontal="left"/>
    </xf>
    <xf numFmtId="0" fontId="24" fillId="0" borderId="58" xfId="0" applyFont="1" applyBorder="1" applyAlignment="1">
      <alignment horizontal="center" vertical="center" wrapText="1"/>
    </xf>
    <xf numFmtId="0" fontId="8" fillId="0" borderId="59" xfId="0" applyFont="1" applyBorder="1"/>
    <xf numFmtId="0" fontId="24" fillId="0" borderId="64" xfId="0" applyFont="1" applyBorder="1" applyAlignment="1">
      <alignment horizontal="center" vertical="center" wrapText="1"/>
    </xf>
    <xf numFmtId="0" fontId="8" fillId="0" borderId="65" xfId="0" applyFont="1" applyBorder="1"/>
    <xf numFmtId="0" fontId="24" fillId="0" borderId="6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39" xfId="0" applyFont="1" applyBorder="1"/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168" xfId="0" applyFont="1" applyBorder="1" applyAlignment="1">
      <alignment horizontal="center" vertical="center" wrapText="1"/>
    </xf>
    <xf numFmtId="0" fontId="8" fillId="0" borderId="147" xfId="0" applyFont="1" applyBorder="1"/>
    <xf numFmtId="0" fontId="9" fillId="0" borderId="4" xfId="0" applyFont="1" applyBorder="1" applyAlignment="1">
      <alignment horizontal="center" vertical="center"/>
    </xf>
    <xf numFmtId="0" fontId="8" fillId="0" borderId="106" xfId="0" applyFont="1" applyBorder="1"/>
    <xf numFmtId="0" fontId="7" fillId="0" borderId="168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00"/>
  <sheetViews>
    <sheetView topLeftCell="A25" zoomScale="93" zoomScaleNormal="93" workbookViewId="0">
      <selection activeCell="K32" sqref="K32"/>
    </sheetView>
  </sheetViews>
  <sheetFormatPr defaultColWidth="14.42578125" defaultRowHeight="15" customHeight="1" x14ac:dyDescent="0.2"/>
  <cols>
    <col min="1" max="1" width="6.5703125" customWidth="1"/>
    <col min="2" max="2" width="4.42578125" customWidth="1"/>
    <col min="3" max="3" width="5.7109375" style="241" customWidth="1"/>
    <col min="4" max="4" width="9" customWidth="1"/>
    <col min="5" max="5" width="5.7109375" style="227" customWidth="1"/>
    <col min="6" max="6" width="8.42578125" customWidth="1"/>
    <col min="7" max="7" width="5.7109375" style="241" customWidth="1"/>
    <col min="8" max="8" width="8" customWidth="1"/>
    <col min="9" max="9" width="6.140625" style="257" customWidth="1"/>
    <col min="10" max="10" width="8" customWidth="1"/>
    <col min="11" max="11" width="5.7109375" style="241" customWidth="1"/>
    <col min="12" max="12" width="10.5703125" customWidth="1"/>
    <col min="13" max="13" width="5.7109375" style="241" customWidth="1"/>
    <col min="14" max="14" width="10.42578125" customWidth="1"/>
    <col min="15" max="15" width="5.7109375" style="241" customWidth="1"/>
    <col min="16" max="16" width="11" customWidth="1"/>
    <col min="17" max="17" width="5.7109375" style="220" customWidth="1"/>
    <col min="18" max="18" width="9.5703125" customWidth="1"/>
    <col min="19" max="19" width="5.5703125" style="241" customWidth="1"/>
    <col min="20" max="20" width="9.28515625" customWidth="1"/>
    <col min="21" max="21" width="5.7109375" style="241" customWidth="1"/>
    <col min="22" max="22" width="8.42578125" customWidth="1"/>
    <col min="23" max="31" width="2.85546875" hidden="1" customWidth="1"/>
    <col min="32" max="32" width="4" hidden="1" customWidth="1"/>
    <col min="33" max="33" width="7.140625" customWidth="1"/>
    <col min="34" max="34" width="4.7109375" hidden="1" customWidth="1"/>
    <col min="35" max="35" width="4" hidden="1" customWidth="1"/>
    <col min="36" max="36" width="11.7109375" hidden="1" customWidth="1"/>
    <col min="37" max="37" width="9" hidden="1" customWidth="1"/>
    <col min="38" max="38" width="11.85546875" hidden="1" customWidth="1"/>
    <col min="39" max="39" width="12.7109375" hidden="1" customWidth="1"/>
    <col min="40" max="40" width="10.5703125" hidden="1" customWidth="1"/>
    <col min="41" max="41" width="10.42578125" hidden="1" customWidth="1"/>
    <col min="42" max="43" width="8.85546875" hidden="1" customWidth="1"/>
    <col min="44" max="44" width="9.140625" hidden="1" customWidth="1"/>
    <col min="45" max="45" width="9.7109375" hidden="1" customWidth="1"/>
    <col min="46" max="46" width="9.42578125" hidden="1" customWidth="1"/>
    <col min="47" max="47" width="9.28515625" hidden="1" customWidth="1"/>
    <col min="48" max="48" width="8.140625" hidden="1" customWidth="1"/>
    <col min="49" max="49" width="8" hidden="1" customWidth="1"/>
    <col min="50" max="50" width="11" hidden="1" customWidth="1"/>
    <col min="51" max="51" width="9.85546875" hidden="1" customWidth="1"/>
    <col min="52" max="52" width="10.7109375" hidden="1" customWidth="1"/>
    <col min="53" max="55" width="7" hidden="1" customWidth="1"/>
    <col min="56" max="56" width="10.42578125" hidden="1" customWidth="1"/>
    <col min="57" max="57" width="9.5703125" hidden="1" customWidth="1"/>
    <col min="58" max="58" width="14.42578125" customWidth="1"/>
  </cols>
  <sheetData>
    <row r="1" spans="1:57" ht="15.75" customHeight="1" x14ac:dyDescent="0.25">
      <c r="A1" s="1" t="s">
        <v>0</v>
      </c>
      <c r="B1" s="2"/>
      <c r="C1" s="157"/>
      <c r="D1" s="2"/>
      <c r="E1" s="222"/>
      <c r="F1" s="2"/>
      <c r="G1" s="157"/>
      <c r="H1" s="2"/>
      <c r="I1" s="255"/>
      <c r="J1" s="2"/>
      <c r="K1" s="157"/>
      <c r="L1" s="2"/>
      <c r="M1" s="157"/>
      <c r="N1" s="2"/>
      <c r="O1" s="157"/>
      <c r="P1" s="2"/>
      <c r="Q1" s="2"/>
      <c r="R1" s="2"/>
      <c r="S1" s="157"/>
      <c r="T1" s="2"/>
      <c r="U1" s="157"/>
      <c r="V1" s="2"/>
      <c r="W1" s="3"/>
      <c r="X1" s="4"/>
      <c r="Y1" s="3"/>
      <c r="Z1" s="4"/>
      <c r="AA1" s="3"/>
      <c r="AB1" s="4"/>
      <c r="AC1" s="3"/>
      <c r="AD1" s="4"/>
      <c r="AE1" s="4"/>
      <c r="AF1" s="3"/>
      <c r="AG1" s="2"/>
      <c r="AH1" s="5"/>
      <c r="AI1" s="2"/>
      <c r="AJ1" s="5"/>
      <c r="AK1" s="5"/>
      <c r="AL1" s="5"/>
    </row>
    <row r="2" spans="1:57" ht="15.75" customHeight="1" x14ac:dyDescent="0.25">
      <c r="A2" s="6" t="s">
        <v>1</v>
      </c>
      <c r="B2" s="2"/>
      <c r="C2" s="157"/>
      <c r="D2" s="2"/>
      <c r="E2" s="222"/>
      <c r="F2" s="2"/>
      <c r="G2" s="157"/>
      <c r="H2" s="2"/>
      <c r="I2" s="255"/>
      <c r="J2" s="2"/>
      <c r="K2" s="157"/>
      <c r="L2" s="2"/>
      <c r="M2" s="157"/>
      <c r="N2" s="2"/>
      <c r="O2" s="157"/>
      <c r="P2" s="2"/>
      <c r="Q2" s="2"/>
      <c r="R2" s="2"/>
      <c r="S2" s="157"/>
      <c r="T2" s="2"/>
      <c r="U2" s="157"/>
      <c r="V2" s="2"/>
      <c r="W2" s="3"/>
      <c r="X2" s="4"/>
      <c r="Y2" s="3"/>
      <c r="Z2" s="4"/>
      <c r="AA2" s="3"/>
      <c r="AB2" s="4"/>
      <c r="AC2" s="3"/>
      <c r="AD2" s="4"/>
      <c r="AE2" s="4"/>
      <c r="AF2" s="3"/>
      <c r="AG2" s="2"/>
      <c r="AH2" s="5"/>
      <c r="AI2" s="2"/>
      <c r="AJ2" s="5"/>
      <c r="AK2" s="5"/>
      <c r="AL2" s="5"/>
    </row>
    <row r="3" spans="1:57" ht="20.25" customHeight="1" x14ac:dyDescent="0.3">
      <c r="A3" s="546" t="s">
        <v>175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"/>
      <c r="AI3" s="2"/>
      <c r="AJ3" s="5"/>
      <c r="AK3" s="5"/>
      <c r="AL3" s="5"/>
    </row>
    <row r="4" spans="1:57" ht="14.25" customHeight="1" x14ac:dyDescent="0.25">
      <c r="A4" s="2"/>
      <c r="B4" s="2"/>
      <c r="C4" s="157"/>
      <c r="D4" s="2"/>
      <c r="E4" s="222"/>
      <c r="F4" s="2"/>
      <c r="G4" s="157"/>
      <c r="H4" s="2"/>
      <c r="I4" s="255"/>
      <c r="J4" s="2"/>
      <c r="K4" s="157"/>
      <c r="L4" s="2"/>
      <c r="M4" s="157"/>
      <c r="N4" s="2"/>
      <c r="O4" s="535" t="s">
        <v>167</v>
      </c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"/>
      <c r="AI4" s="2"/>
      <c r="AJ4" s="5"/>
      <c r="AK4" s="5"/>
      <c r="AL4" s="5"/>
    </row>
    <row r="5" spans="1:57" ht="3.75" customHeight="1" x14ac:dyDescent="0.25">
      <c r="A5" s="2"/>
      <c r="B5" s="2"/>
      <c r="C5" s="157"/>
      <c r="D5" s="2"/>
      <c r="E5" s="222"/>
      <c r="F5" s="2"/>
      <c r="G5" s="157"/>
      <c r="H5" s="2"/>
      <c r="I5" s="255"/>
      <c r="J5" s="2"/>
      <c r="K5" s="157"/>
      <c r="L5" s="2"/>
      <c r="M5" s="157"/>
      <c r="N5" s="2"/>
      <c r="O5" s="157"/>
      <c r="P5" s="2"/>
      <c r="Q5" s="2"/>
      <c r="R5" s="2"/>
      <c r="S5" s="157"/>
      <c r="T5" s="2"/>
      <c r="U5" s="157"/>
      <c r="V5" s="2"/>
      <c r="W5" s="3"/>
      <c r="X5" s="4"/>
      <c r="Y5" s="3"/>
      <c r="Z5" s="4"/>
      <c r="AA5" s="3"/>
      <c r="AB5" s="4"/>
      <c r="AC5" s="3"/>
      <c r="AD5" s="4"/>
      <c r="AE5" s="4"/>
      <c r="AF5" s="3"/>
      <c r="AG5" s="2"/>
      <c r="AH5" s="5"/>
      <c r="AI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6.5" customHeight="1" x14ac:dyDescent="0.25">
      <c r="A6" s="559" t="s">
        <v>2</v>
      </c>
      <c r="B6" s="559" t="s">
        <v>3</v>
      </c>
      <c r="C6" s="550" t="s">
        <v>4</v>
      </c>
      <c r="D6" s="551"/>
      <c r="E6" s="550" t="s">
        <v>5</v>
      </c>
      <c r="F6" s="551"/>
      <c r="G6" s="550" t="s">
        <v>6</v>
      </c>
      <c r="H6" s="551"/>
      <c r="I6" s="550" t="s">
        <v>7</v>
      </c>
      <c r="J6" s="551"/>
      <c r="K6" s="550" t="s">
        <v>8</v>
      </c>
      <c r="L6" s="551"/>
      <c r="M6" s="550" t="s">
        <v>147</v>
      </c>
      <c r="N6" s="551"/>
      <c r="O6" s="550" t="s">
        <v>9</v>
      </c>
      <c r="P6" s="551"/>
      <c r="Q6" s="550" t="s">
        <v>10</v>
      </c>
      <c r="R6" s="551"/>
      <c r="S6" s="550" t="s">
        <v>11</v>
      </c>
      <c r="T6" s="551"/>
      <c r="U6" s="550" t="s">
        <v>12</v>
      </c>
      <c r="V6" s="551"/>
      <c r="W6" s="537" t="s">
        <v>13</v>
      </c>
      <c r="X6" s="538"/>
      <c r="Y6" s="538"/>
      <c r="Z6" s="538"/>
      <c r="AA6" s="538"/>
      <c r="AB6" s="538"/>
      <c r="AC6" s="538"/>
      <c r="AD6" s="538"/>
      <c r="AE6" s="538"/>
      <c r="AF6" s="539"/>
      <c r="AG6" s="547" t="s">
        <v>14</v>
      </c>
      <c r="AH6" s="5"/>
      <c r="AI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" customHeight="1" x14ac:dyDescent="0.25">
      <c r="A7" s="560"/>
      <c r="B7" s="560"/>
      <c r="C7" s="533" t="s">
        <v>16</v>
      </c>
      <c r="D7" s="534"/>
      <c r="E7" s="533" t="s">
        <v>16</v>
      </c>
      <c r="F7" s="534"/>
      <c r="G7" s="533" t="s">
        <v>151</v>
      </c>
      <c r="H7" s="534"/>
      <c r="I7" s="533" t="s">
        <v>15</v>
      </c>
      <c r="J7" s="534"/>
      <c r="K7" s="533" t="s">
        <v>15</v>
      </c>
      <c r="L7" s="534"/>
      <c r="M7" s="533" t="s">
        <v>154</v>
      </c>
      <c r="N7" s="534"/>
      <c r="O7" s="533" t="s">
        <v>16</v>
      </c>
      <c r="P7" s="534"/>
      <c r="Q7" s="533" t="s">
        <v>157</v>
      </c>
      <c r="R7" s="534"/>
      <c r="S7" s="533" t="s">
        <v>17</v>
      </c>
      <c r="T7" s="534"/>
      <c r="U7" s="533" t="s">
        <v>155</v>
      </c>
      <c r="V7" s="534"/>
      <c r="W7" s="540"/>
      <c r="X7" s="541"/>
      <c r="Y7" s="541"/>
      <c r="Z7" s="541"/>
      <c r="AA7" s="541"/>
      <c r="AB7" s="541"/>
      <c r="AC7" s="541"/>
      <c r="AD7" s="541"/>
      <c r="AE7" s="541"/>
      <c r="AF7" s="542"/>
      <c r="AG7" s="548"/>
      <c r="AH7" s="5"/>
      <c r="AI7" s="2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3.5" customHeight="1" x14ac:dyDescent="0.25">
      <c r="A8" s="560"/>
      <c r="B8" s="560"/>
      <c r="C8" s="531" t="s">
        <v>156</v>
      </c>
      <c r="D8" s="532"/>
      <c r="E8" s="531" t="s">
        <v>152</v>
      </c>
      <c r="F8" s="532"/>
      <c r="G8" s="531" t="s">
        <v>22</v>
      </c>
      <c r="H8" s="532"/>
      <c r="I8" s="531" t="s">
        <v>18</v>
      </c>
      <c r="J8" s="532"/>
      <c r="K8" s="531" t="s">
        <v>19</v>
      </c>
      <c r="L8" s="532"/>
      <c r="M8" s="531" t="s">
        <v>20</v>
      </c>
      <c r="N8" s="532"/>
      <c r="O8" s="531" t="s">
        <v>21</v>
      </c>
      <c r="P8" s="532"/>
      <c r="Q8" s="531" t="s">
        <v>23</v>
      </c>
      <c r="R8" s="532"/>
      <c r="S8" s="531" t="s">
        <v>149</v>
      </c>
      <c r="T8" s="532"/>
      <c r="U8" s="531" t="s">
        <v>24</v>
      </c>
      <c r="V8" s="532"/>
      <c r="W8" s="543"/>
      <c r="X8" s="544"/>
      <c r="Y8" s="544"/>
      <c r="Z8" s="544"/>
      <c r="AA8" s="544"/>
      <c r="AB8" s="544"/>
      <c r="AC8" s="544"/>
      <c r="AD8" s="544"/>
      <c r="AE8" s="544"/>
      <c r="AF8" s="545"/>
      <c r="AG8" s="548"/>
      <c r="AH8" s="8"/>
      <c r="AI8" s="9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5"/>
      <c r="BD8" s="5"/>
      <c r="BE8" s="5"/>
    </row>
    <row r="9" spans="1:57" ht="13.5" customHeight="1" x14ac:dyDescent="0.25">
      <c r="A9" s="561"/>
      <c r="B9" s="561"/>
      <c r="C9" s="240" t="s">
        <v>25</v>
      </c>
      <c r="D9" s="11" t="s">
        <v>26</v>
      </c>
      <c r="E9" s="223" t="s">
        <v>25</v>
      </c>
      <c r="F9" s="11" t="s">
        <v>26</v>
      </c>
      <c r="G9" s="240" t="s">
        <v>25</v>
      </c>
      <c r="H9" s="11" t="s">
        <v>26</v>
      </c>
      <c r="I9" s="256" t="s">
        <v>25</v>
      </c>
      <c r="J9" s="11" t="s">
        <v>26</v>
      </c>
      <c r="K9" s="240" t="s">
        <v>25</v>
      </c>
      <c r="L9" s="11" t="s">
        <v>26</v>
      </c>
      <c r="M9" s="240" t="s">
        <v>25</v>
      </c>
      <c r="N9" s="11" t="s">
        <v>26</v>
      </c>
      <c r="O9" s="240" t="s">
        <v>25</v>
      </c>
      <c r="P9" s="11" t="s">
        <v>26</v>
      </c>
      <c r="Q9" s="10" t="s">
        <v>25</v>
      </c>
      <c r="R9" s="11" t="s">
        <v>26</v>
      </c>
      <c r="S9" s="267"/>
      <c r="T9" s="210"/>
      <c r="U9" s="272" t="s">
        <v>25</v>
      </c>
      <c r="V9" s="11" t="s">
        <v>26</v>
      </c>
      <c r="W9" s="13" t="s">
        <v>27</v>
      </c>
      <c r="X9" s="13" t="s">
        <v>28</v>
      </c>
      <c r="Y9" s="13" t="s">
        <v>29</v>
      </c>
      <c r="Z9" s="13" t="s">
        <v>30</v>
      </c>
      <c r="AA9" s="13" t="s">
        <v>31</v>
      </c>
      <c r="AB9" s="13" t="s">
        <v>148</v>
      </c>
      <c r="AC9" s="13" t="s">
        <v>32</v>
      </c>
      <c r="AD9" s="13" t="s">
        <v>33</v>
      </c>
      <c r="AE9" s="13" t="s">
        <v>34</v>
      </c>
      <c r="AF9" s="13" t="s">
        <v>35</v>
      </c>
      <c r="AG9" s="549"/>
      <c r="AH9" s="8" t="s">
        <v>36</v>
      </c>
      <c r="AI9" s="14" t="s">
        <v>3</v>
      </c>
      <c r="AJ9" s="7" t="s">
        <v>37</v>
      </c>
      <c r="AK9" s="15" t="s">
        <v>38</v>
      </c>
      <c r="AL9" s="16" t="s">
        <v>39</v>
      </c>
      <c r="AM9" s="15" t="s">
        <v>40</v>
      </c>
      <c r="AN9" s="16" t="s">
        <v>41</v>
      </c>
      <c r="AO9" s="15" t="s">
        <v>42</v>
      </c>
      <c r="AP9" s="16" t="s">
        <v>43</v>
      </c>
      <c r="AQ9" s="15" t="s">
        <v>150</v>
      </c>
      <c r="AR9" s="15" t="s">
        <v>44</v>
      </c>
      <c r="AS9" s="16" t="s">
        <v>46</v>
      </c>
      <c r="AT9" s="15" t="s">
        <v>48</v>
      </c>
      <c r="AU9" s="16" t="s">
        <v>47</v>
      </c>
      <c r="AV9" s="15" t="s">
        <v>45</v>
      </c>
      <c r="AW9" s="16" t="s">
        <v>49</v>
      </c>
      <c r="AX9" s="15" t="s">
        <v>50</v>
      </c>
      <c r="AY9" s="16" t="s">
        <v>51</v>
      </c>
      <c r="AZ9" s="15" t="s">
        <v>52</v>
      </c>
      <c r="BA9" s="15" t="s">
        <v>53</v>
      </c>
      <c r="BB9" s="17" t="s">
        <v>54</v>
      </c>
      <c r="BC9" s="17" t="s">
        <v>55</v>
      </c>
      <c r="BD9" s="17" t="s">
        <v>135</v>
      </c>
      <c r="BE9" s="17" t="s">
        <v>57</v>
      </c>
    </row>
    <row r="10" spans="1:57" ht="12" customHeight="1" x14ac:dyDescent="0.25">
      <c r="A10" s="7"/>
      <c r="B10" s="18">
        <v>1</v>
      </c>
      <c r="C10" s="303" t="s">
        <v>58</v>
      </c>
      <c r="D10" s="304" t="s">
        <v>53</v>
      </c>
      <c r="E10" s="305" t="s">
        <v>58</v>
      </c>
      <c r="F10" s="304" t="s">
        <v>150</v>
      </c>
      <c r="G10" s="303" t="s">
        <v>58</v>
      </c>
      <c r="H10" s="304" t="s">
        <v>44</v>
      </c>
      <c r="I10" s="306" t="s">
        <v>58</v>
      </c>
      <c r="J10" s="304" t="s">
        <v>40</v>
      </c>
      <c r="K10" s="303" t="s">
        <v>58</v>
      </c>
      <c r="L10" s="304" t="s">
        <v>46</v>
      </c>
      <c r="M10" s="303" t="s">
        <v>58</v>
      </c>
      <c r="N10" s="307" t="s">
        <v>38</v>
      </c>
      <c r="O10" s="303" t="s">
        <v>58</v>
      </c>
      <c r="P10" s="307" t="s">
        <v>47</v>
      </c>
      <c r="Q10" s="308" t="s">
        <v>58</v>
      </c>
      <c r="R10" s="304" t="s">
        <v>45</v>
      </c>
      <c r="S10" s="303" t="s">
        <v>58</v>
      </c>
      <c r="T10" s="309" t="s">
        <v>39</v>
      </c>
      <c r="U10" s="303" t="s">
        <v>58</v>
      </c>
      <c r="V10" s="304" t="s">
        <v>37</v>
      </c>
      <c r="W10" s="19" t="str">
        <f>IF(AND(D10&lt;&gt;H10,D10&lt;&gt;F10,D10&lt;&gt;J10,D10&lt;&gt;L10,D10&lt;&gt;N10,D10&lt;&gt;R10,D10&lt;&gt;V10,D10&lt;&gt;P10,D10&lt;&gt;T10),"","S")</f>
        <v/>
      </c>
      <c r="X10" s="19" t="str">
        <f>IF(AND(F10&lt;&gt;D10,F10&lt;&gt;H10,F10&lt;&gt;J10,F10&lt;&gt;L10,F10&lt;&gt;N10,F10&lt;&gt;R10,F10&lt;&gt;V10,F10&lt;&gt;P10,F10&lt;&gt;T10),"","S")</f>
        <v/>
      </c>
      <c r="Y10" s="19" t="str">
        <f>IF(AND(H10&lt;&gt;D10,H10&lt;&gt;F10,H10&lt;&gt;J10,H10&lt;&gt;L10,H10&lt;&gt;N10,H10&lt;&gt;R10,H10&lt;&gt;V10,H10&lt;&gt;P10,H10&lt;&gt;T10),"","S")</f>
        <v/>
      </c>
      <c r="Z10" s="19" t="str">
        <f>IF(AND(J10&lt;&gt;D10,J10&lt;&gt;H10,J10&lt;&gt;F10,J10&lt;&gt;L10,J10&lt;&gt;N10,J10&lt;&gt;R10,J10&lt;&gt;V10,J10&lt;&gt;P10,J10&lt;&gt;T10),"","S")</f>
        <v/>
      </c>
      <c r="AA10" s="19" t="str">
        <f>IF(AND(L10&lt;&gt;D10,L10&lt;&gt;H10,L10&lt;&gt;J10,L10&lt;&gt;F10,L10&lt;&gt;N10,L10&lt;&gt;R10,L10&lt;&gt;V10,L10&lt;&gt;P10),"","S")</f>
        <v/>
      </c>
      <c r="AB10" s="19" t="str">
        <f t="shared" ref="AB10:AB24" si="0">IF(AND(N10&lt;&gt;D10,N10&lt;&gt;H10,N10&lt;&gt;J10,N10&lt;&gt;F10,N10&lt;&gt;L10,N10&lt;&gt;R10,N10&lt;&gt;V10,N10&lt;&gt;P10),"","S")</f>
        <v/>
      </c>
      <c r="AC10" s="19" t="str">
        <f>IF(AND(P10&lt;&gt;D10,P10&lt;&gt;H10,P10&lt;&gt;J10,P10&lt;&gt;L10,P10&lt;&gt;N10,P10&lt;&gt;R10,P10&lt;&gt;V10,P10&lt;&gt;F10,P10&lt;&gt;T10),"","S")</f>
        <v/>
      </c>
      <c r="AD10" s="19" t="str">
        <f>IF(AND(R10&lt;&gt;D10,R10&lt;&gt;H10,R10&lt;&gt;J10,R10&lt;&gt;L10,R10&lt;&gt;N10,R10&lt;&gt;F10,R10&lt;&gt;V10,R10&lt;&gt;P10),"","S")</f>
        <v/>
      </c>
      <c r="AE10" s="20" t="str">
        <f>IF(AND(T10&lt;&gt;D10,T10&lt;&gt;H10,T10&lt;&gt;J10,T10&lt;&gt;L10,T10&lt;&gt;N10,T10&lt;&gt;R10,T10&lt;&gt;V10,T10&lt;&gt;P10,T10&lt;&gt;F10),"","S")</f>
        <v/>
      </c>
      <c r="AF10" s="20" t="str">
        <f>IF(AND(V10&lt;&gt;D10,V10&lt;&gt;H10,V10&lt;&gt;J10,V10&lt;&gt;L10,V10&lt;&gt;N10,V10&lt;&gt;R10,V10&lt;&gt;F10,V10&lt;&gt;P10,V10&lt;&gt;T10),"","S")</f>
        <v/>
      </c>
      <c r="AG10" s="21"/>
      <c r="AH10" s="22"/>
      <c r="AI10" s="23">
        <v>1</v>
      </c>
      <c r="AJ10" s="211" t="str">
        <f>IF($D10="T.Trang",$C10&amp;" (6A)",IF($F10="T.Trang",$E10&amp;" (6B)",IF($H10="T.Trang",$G10&amp;" (6C)",IF($J10="T.Trang",$I10&amp;" (7A)",""))))&amp;IF($L10="T.Trang",$K10&amp;" (7B)",IF($N10="T.Trang",$M10&amp;" (7C)",IF($P10="T.Trang",$O10&amp;" (8A)",IF($R10="T.Trang",$Q10&amp;" (8B)",IF($T10="T.Trang",$S10&amp;" (9A)",IF($V10="T.Trang",$U10&amp;" (9B)",""))))))</f>
        <v>CC (9B)</v>
      </c>
      <c r="AK10" s="211" t="str">
        <f t="shared" ref="AK10:AK37" si="1">IF($D10="Thắng",$C10&amp;" (6A)",IF($F10="Thắng",$E10&amp;" (6B)",IF($H10="Thắng",$G10&amp;" (6C)",IF($J10="Thắng",$I10&amp;" (7A)",""))))&amp;IF($L10="Thắng",$K10&amp;" (7B)",IF($N10="Thắng",$M10&amp;" (7C)",IF($P10="Thắng",$O10&amp;" (8A)",IF($R10="Thắng",$Q10&amp;" (8B)",IF($T10="Thắng",$S10&amp;" (9A)",IF($V10="Thắng",$U10&amp;" (9B)",""))))))</f>
        <v>CC (7C)</v>
      </c>
      <c r="AL10" s="211" t="str">
        <f t="shared" ref="AL10:AL37" si="2">IF($D10="Khang",$C10&amp;" (6A)",IF($F10="Khang",$E10&amp;" (6B)",IF($H10="Khang",$G10&amp;" (6C)",IF($J10="Khang",$I10&amp;" (7A)",""))))&amp;IF($L10="Khang",$K10&amp;" (7B)",IF($N10="Khang",$M10&amp;" (7C)",IF($P10="Khang",$O10&amp;" (8A)",IF($R10="Khang",$Q10&amp;" (8B)",IF($T10="Khang",$S10&amp;" (9A)",IF($V10="Khang",$U10&amp;" (9B)",""))))))</f>
        <v>CC (9A)</v>
      </c>
      <c r="AM10" s="211" t="str">
        <f t="shared" ref="AM10:AM37" si="3">IF($D10="Vũ",$C10&amp;" (6A)",IF($F10="Vũ",$E10&amp;" (6B)",IF($H10="Vũ",$G10&amp;" (6C)",IF($J10="Vũ",$I10&amp;" (7A)",""))))&amp;IF($L10="Vũ",$K10&amp;" (7B)",IF($N10="Vũ",$M10&amp;" (7C)",IF($P10="Vũ",$O10&amp;" (8A)",IF($R10="Vũ",$Q10&amp;" (8B)",IF($T10="Vũ",$S10&amp;" (9A)",IF($V10="Vũ",$U10&amp;" (9B)",""))))))</f>
        <v>CC (7A)</v>
      </c>
      <c r="AN10" s="211" t="str">
        <f t="shared" ref="AN10:AN30" si="4">IF($D10="V.Anh",$C10&amp;" (6A)",IF($F10="V.Anh",$E10&amp;" (6B)",IF($H10="V.Anh",$G10&amp;" (6C)",IF($J10="V.Anh",$I10&amp;" (7A)",""))))&amp;IF($L10="V.Anh",$K10&amp;" (7B)",IF($N10="V.Anh",$M10&amp;" (7C)",IF($P10="V.Anh",$O10&amp;" (8A)",IF($R10="V.Anh",$Q10&amp;" (8B)",IF($T10="V.Anh",$S10&amp;" (9A)",IF($V10="V.Anh",$U10&amp;" (9B)",""))))))</f>
        <v/>
      </c>
      <c r="AO10" s="211" t="str">
        <f t="shared" ref="AO10:AO40" si="5">IF($D10="Hoàng",$C10&amp;" (6A)",IF($F10="Hoàng",$E10&amp;" (6B)",IF($H10="Hoàng",$G10&amp;" (6C)",IF($J10="Hoàng",$I10&amp;" (7A)",""))))&amp;IF($L10="Hoàng",$K10&amp;" (7B)",IF($N10="Hoàng",$M10&amp;" (7C)",IF($P10="Hoàng",$O10&amp;" (8A)",IF($R10="Hoàng",$Q10&amp;" (8B)",IF($T10="Hoàng",$S10&amp;" (9A)",IF($V10="Hoàng",$U10&amp;" (9B)",""))))))</f>
        <v/>
      </c>
      <c r="AP10" s="211" t="str">
        <f t="shared" ref="AP10:AP40" si="6">IF($D10="Tùng",$C10&amp;" (6A)",IF($F10="Tùng",$E10&amp;" (6B)",IF($H10="Tùng",$G10&amp;" (6C)",IF($J10="Tùng",$I10&amp;" (7A)",""))))&amp;IF($L10="Tùng",$K10&amp;" (7B)",IF($N10="Tùng",$M10&amp;" (7C)",IF($P10="Tùng",$O10&amp;" (8A)",IF($R10="Tùng",$Q10&amp;" (8B)",IF($T10="Tùng",$S10&amp;" (9A)",IF($V10="Tùng",$U10&amp;" (9B)",""))))))</f>
        <v/>
      </c>
      <c r="AQ10" s="211" t="str">
        <f t="shared" ref="AQ10:AQ40" si="7">IF($D10="Huyền",$C10&amp;" (6A)",IF($F10="Huyền",$E10&amp;" (6B)",IF($H10="Huyền",$G10&amp;" (6C)",IF($J10="Huyền",$I10&amp;" (7A)",""))))&amp;IF($L10="Huyền",$K10&amp;" (7B)",IF($N10="Huyền",$M10&amp;" (7C)",IF($P10="Huyền",$O10&amp;" (8A)",IF($R10="Huyền",$Q10&amp;" (8B)",IF($T10="Huyền",$S10&amp;" (9A)",IF($V10="Huyền",$U10&amp;" (9B)",""))))))</f>
        <v>CC (6B)</v>
      </c>
      <c r="AR10" s="211" t="str">
        <f t="shared" ref="AR10:AR41" si="8">IF($D10="Lan",$C10&amp;" (6A)",IF($F10="Lan",$E10&amp;" (6B)",IF($H10="Lan",$G10&amp;" (6C)",IF($J10="Lan",$I10&amp;" (7A)",""))))&amp;IF($L10="Lan",$K10&amp;" (7B)",IF($N10="Lan",$M10&amp;" (7C)",IF($P10="Lan",$O10&amp;" (8A)",IF($R10="Lan",$Q10&amp;" (8B)",IF($T10="Lan",$S10&amp;" (9A)",IF($V10="Lan",$U10&amp;" (9B)",""))))))</f>
        <v>CC (6C)</v>
      </c>
      <c r="AS10" s="211" t="str">
        <f t="shared" ref="AS10:AS40" si="9">IF($D10="Giang",$C10&amp;" (6A)",IF($F10="Giang",$E10&amp;" (6B)",IF($H10="Giang",$G10&amp;" (6C)",IF($J10="Giang",$I10&amp;" (7A)",""))))&amp;IF($L10="Giang",$K10&amp;" (7B)",IF($N10="Giang",$M10&amp;" (7C)",IF($P10="Giang",$O10&amp;" (8A)",IF($R10="Giang",$Q10&amp;" (8B)",IF($T10="Giang",$S10&amp;" (9A)",IF($V10="Giang",$U10&amp;" (9B)",""))))))</f>
        <v>CC (7B)</v>
      </c>
      <c r="AT10" s="211" t="str">
        <f t="shared" ref="AT10:AT40" si="10">IF($D10="Khánh",$C10&amp;" (6A)",IF($F10="Khánh",$E10&amp;" (6B)",IF($H10="Khánh",$G10&amp;" (6C)",IF($J10="Khánh",$I10&amp;" (7A)",""))))&amp;IF($L10="Khánh",$K10&amp;" (7B)",IF($N10="Khánh",$M10&amp;" (7C)",IF($P10="Khánh",$O10&amp;" (8A)",IF($R10="Khánh",$Q10&amp;" (8B)",IF($T10="Khánh",$S10&amp;" (9A)",IF($V10="Khánh",$U10&amp;" (9B)",""))))))</f>
        <v/>
      </c>
      <c r="AU10" s="211" t="str">
        <f t="shared" ref="AU10:AU40" si="11">IF($D10="Bình",$C10&amp;" (6A)",IF($F10="Bình",$E10&amp;" (6B)",IF($H10="Bình",$G10&amp;" (6C)",IF($J10="Bình",$I10&amp;" (7A)",""))))&amp;IF($L10="Bình",$K10&amp;" (7B)",IF($N10="Bình",$M10&amp;" (7C)",IF($P10="Bình",$O10&amp;" (8A)",IF($R10="Bình",$Q10&amp;" (8B)",IF($T10="Bình",$S10&amp;" (9A)",IF($V10="Bình",$U10&amp;" (9B)",""))))))</f>
        <v>CC (8A)</v>
      </c>
      <c r="AV10" s="211" t="str">
        <f t="shared" ref="AV10:AV40" si="12">IF($D10="K.Trang",$C10&amp;" (6A)",IF($F10="K.Trang",$E10&amp;" (6B)",IF($H10="K.Trang",$G10&amp;" (6C)",IF($J10="K.Trang",$I10&amp;" (7A)",""))))&amp;IF($L10="K.Trang",$K10&amp;" (7B)",IF($N10="K.Trang",$M10&amp;" (7C)",IF($P10="K.Trang",$O10&amp;" (8A)",IF($R10="K.Trang",$Q10&amp;" (8B)",IF($T10="K.Trang",$S10&amp;" (9A)",IF($V10="K.Trang",$U10&amp;" (9B)",""))))))</f>
        <v>CC (8B)</v>
      </c>
      <c r="AW10" s="211" t="str">
        <f t="shared" ref="AW10:AW40" si="13">IF($D10="Đính",$C10&amp;" (6A)",IF($F10="Đính",$E10&amp;" (6B)",IF($H10="Đính",$G10&amp;" (6C)",IF($J10="Đính",$I10&amp;" (7A)",""))))&amp;IF($L10="Đính",$K10&amp;" (7B)",IF($N10="Đính",$M10&amp;" (7C)",IF($P10="Đính",$O10&amp;" (8A)",IF($R10="Đính",$Q10&amp;" (8B)",IF($T10="Đính",$S10&amp;" (9A)",IF($V10="Đính",$U10&amp;" (9B)",""))))))</f>
        <v/>
      </c>
      <c r="AX10" s="211" t="str">
        <f t="shared" ref="AX10:AX41" si="14">IF($D10="Vinh",$C10&amp;" (6A)",IF($F10="Vinh",$E10&amp;" (6B)",IF($H10="Vinh",$G10&amp;" (6C)",IF($J10="Vinh",$I10&amp;" (7A)",""))))&amp;IF($L10="Vinh",$K10&amp;" (7B)",IF($N10="Vinh",$M10&amp;" (7C)",IF($P10="Vinh",$O10&amp;" (8A)",IF($R10="Vinh",$Q10&amp;" (8B)",IF($T10="Vinh",$S10&amp;" (9A)",IF($V10="Vinh",$U10&amp;" (9B)",""))))))</f>
        <v/>
      </c>
      <c r="AY10" s="211" t="str">
        <f t="shared" ref="AY10:AY40" si="15">IF($D10="Dương",$C10&amp;" (6A)",IF($F10="Dương",$E10&amp;" (6B)",IF($H10="Dương",$G10&amp;" (6C)",IF($J10="Dương",$I10&amp;" (7A)",""))))&amp;IF($L10="Dương",$K10&amp;" (7B)",IF($N10="Dương",$M10&amp;" (7C)",IF($P10="Dương",$O10&amp;" (8A)",IF($R10="Dương",$Q10&amp;" (8B)",IF($T10="Dương",$S10&amp;" (9A)",IF($V10="Dương",$U10&amp;" (9B)",""))))))</f>
        <v/>
      </c>
      <c r="AZ10" s="211" t="str">
        <f t="shared" ref="AZ10:AZ40" si="16">IF($D10="Bích",$C10&amp;" (6A)",IF($F10="Bích",$E10&amp;" (6B)",IF($H10="Bích",$G10&amp;" (6C)",IF($J10="Bích",$I10&amp;" (7A)",""))))&amp;IF($L10="Bích",$K10&amp;" (7B)",IF($N10="Bích",$M10&amp;" (7C)",IF($P10="Bích",$O10&amp;" (8A)",IF($R10="Bích",$Q10&amp;" (8B)",IF($T10="Bích",$S10&amp;" (9A)",IF($V10="Bích",$U10&amp;" (9B)",""))))))</f>
        <v/>
      </c>
      <c r="BA10" s="211" t="str">
        <f t="shared" ref="BA10:BA40" si="17">IF($D10="Hà",$C10&amp;" (6A)",IF($F10="Hà",$E10&amp;" (6B)",IF($H10="Hà",$G10&amp;" (6C)",IF($J10="Hà",$I10&amp;" (7A)",""))))&amp;IF($L10="Hà",$K10&amp;" (7B)",IF($N10="Hà",$M10&amp;" (7C)",IF($P10="Hà",$O10&amp;" (8A)",IF($R10="Hà",$Q10&amp;" (8B)",IF($T10="Hà",$S10&amp;" (9A)",IF($V10="Hà",$U10&amp;" (9B)",""))))))</f>
        <v>CC (6A)</v>
      </c>
      <c r="BB10" s="211" t="str">
        <f t="shared" ref="BB10:BB40" si="18">IF($D10="Doanh",$C10&amp;" (6A)",IF($F10="Doanh",$E10&amp;" (6B)",IF($H10="Doanh",$G10&amp;" (6C)",IF($J10="Doanh",$I10&amp;" (7A)",""))))&amp;IF($L10="Doanh",$K10&amp;" (7B)",IF($N10="Doanh",$M10&amp;" (7C)",IF($P10="Doanh",$O10&amp;" (8A)",IF($R10="Doanh",$Q10&amp;" (8B)",IF($T10="Doanh",$S10&amp;" (9A)",IF($V10="Doanh",$U10&amp;" (9B)",""))))))</f>
        <v/>
      </c>
      <c r="BC10" s="211" t="str">
        <f t="shared" ref="BC10:BC40" si="19">IF($D10="Oanh",$C10&amp;" (6A)",IF($F10="Oanh",$E10&amp;" (6B)",IF($H10="Oanh",$G10&amp;" (6C)",IF($J10="Oanh",$I10&amp;" (7A)",""))))&amp;IF($L10="Oanh",$K10&amp;" (7B)",IF($N10="Oanh",$M10&amp;" (7C)",IF($P10="Oanh",$O10&amp;" (8A)",IF($R10="Oanh",$Q10&amp;" (8B)",IF($T10="Oanh",$S10&amp;" (9A)",IF($V10="Oanh",$U10&amp;" (9B)",""))))))</f>
        <v/>
      </c>
      <c r="BD10" s="211" t="str">
        <f>IF($D10="Huệ",$C10&amp;" (6A)",IF($F10="Huệ",$E10&amp;" (6B)",IF($H10="Huệ",$G10&amp;" (6C)",IF($J10="Huệ",$I10&amp;" (7A)",""))))&amp;IF($L10="Huệ",$K10&amp;" (7B)",IF($N10="Huệ",$M10&amp;" (7C)",IF($P10="Huệ",$O10&amp;" (8A)",IF($R10="Huệ",$Q10&amp;" (8B)",IF($T10="Huệ",$S10&amp;" (9A)",IF($V10="Huệ",$U10&amp;" (9B)",""))))))</f>
        <v/>
      </c>
      <c r="BE10" s="211" t="str">
        <f t="shared" ref="BE10:BE11" si="20">IF($D10="T.Trang",$C10&amp;" (6A)",IF($F10="T.Trang",$E10&amp;" (6B)",IF($H10="T.Trang",$G10&amp;" (6C)",IF($J10="T.Trang",$I10&amp;" (7A)",""))))&amp;IF($L10="T.Trang",$K10&amp;" (7B)",IF($N10="T.Trang",$M10&amp;" (7C)",IF($P10="T.Trang",$O10&amp;" (8A)",IF($R10="T.Trang",$Q10&amp;" (8B)",IF($T10="T.Trang",$S10&amp;" (9B)",IF($V10="T.Trang",$U10&amp;" (9B)",""))))))</f>
        <v>CC (9B)</v>
      </c>
    </row>
    <row r="11" spans="1:57" ht="12" customHeight="1" x14ac:dyDescent="0.25">
      <c r="A11" s="7"/>
      <c r="B11" s="24">
        <v>2</v>
      </c>
      <c r="C11" s="303" t="s">
        <v>59</v>
      </c>
      <c r="D11" s="304" t="s">
        <v>53</v>
      </c>
      <c r="E11" s="305" t="s">
        <v>59</v>
      </c>
      <c r="F11" s="304" t="s">
        <v>150</v>
      </c>
      <c r="G11" s="303" t="s">
        <v>62</v>
      </c>
      <c r="H11" s="304" t="s">
        <v>50</v>
      </c>
      <c r="I11" s="306" t="s">
        <v>59</v>
      </c>
      <c r="J11" s="304" t="s">
        <v>40</v>
      </c>
      <c r="K11" s="303" t="s">
        <v>59</v>
      </c>
      <c r="L11" s="310" t="s">
        <v>46</v>
      </c>
      <c r="M11" s="303" t="s">
        <v>59</v>
      </c>
      <c r="N11" s="304" t="s">
        <v>38</v>
      </c>
      <c r="O11" s="303" t="s">
        <v>59</v>
      </c>
      <c r="P11" s="310" t="s">
        <v>47</v>
      </c>
      <c r="Q11" s="308" t="s">
        <v>59</v>
      </c>
      <c r="R11" s="311" t="s">
        <v>45</v>
      </c>
      <c r="S11" s="303" t="s">
        <v>59</v>
      </c>
      <c r="T11" s="309" t="s">
        <v>39</v>
      </c>
      <c r="U11" s="303" t="s">
        <v>59</v>
      </c>
      <c r="V11" s="304" t="s">
        <v>37</v>
      </c>
      <c r="W11" s="19" t="str">
        <f t="shared" ref="W11:W24" si="21">IF(AND(D11&lt;&gt;H11,D11&lt;&gt;F11,D11&lt;&gt;J11,D11&lt;&gt;L11,D11&lt;&gt;N11,D11&lt;&gt;R11,D11&lt;&gt;V11,D11&lt;&gt;P11),"","S")</f>
        <v/>
      </c>
      <c r="X11" s="19" t="str">
        <f t="shared" ref="X11:X24" si="22">IF(AND(F11&lt;&gt;D11,F11&lt;&gt;H11,F11&lt;&gt;J11,F11&lt;&gt;L11,F11&lt;&gt;N11,F11&lt;&gt;R11,F11&lt;&gt;V11,F11&lt;&gt;P11),"","S")</f>
        <v/>
      </c>
      <c r="Y11" s="19" t="str">
        <f t="shared" ref="Y11:Y24" si="23">IF(AND(H11&lt;&gt;D11,H11&lt;&gt;F11,H11&lt;&gt;J11,H11&lt;&gt;L11,H11&lt;&gt;N11,H11&lt;&gt;R11,H11&lt;&gt;V11,H11&lt;&gt;P11),"","S")</f>
        <v/>
      </c>
      <c r="Z11" s="19" t="str">
        <f t="shared" ref="Z11:Z24" si="24">IF(AND(J11&lt;&gt;D11,J11&lt;&gt;H11,J11&lt;&gt;F11,J11&lt;&gt;L11,J11&lt;&gt;N11,J11&lt;&gt;R11,J11&lt;&gt;V11,J11&lt;&gt;P11),"","S")</f>
        <v/>
      </c>
      <c r="AA11" s="19" t="str">
        <f t="shared" ref="AA11:AA24" si="25">IF(AND(L11&lt;&gt;D11,L11&lt;&gt;H11,L11&lt;&gt;J11,L11&lt;&gt;F11,L11&lt;&gt;N11,L11&lt;&gt;R11,L11&lt;&gt;V11,L11&lt;&gt;P11),"","S")</f>
        <v/>
      </c>
      <c r="AB11" s="19" t="str">
        <f t="shared" si="0"/>
        <v/>
      </c>
      <c r="AC11" s="19" t="str">
        <f t="shared" ref="AC11:AC24" si="26">IF(AND(P11&lt;&gt;D11,P11&lt;&gt;H11,P11&lt;&gt;J11,P11&lt;&gt;L11,P11&lt;&gt;N11,P11&lt;&gt;R11,P11&lt;&gt;V11,P11&lt;&gt;F11),"","S")</f>
        <v/>
      </c>
      <c r="AD11" s="19" t="str">
        <f t="shared" ref="AD11:AD24" si="27">IF(AND(R11&lt;&gt;D11,R11&lt;&gt;H11,R11&lt;&gt;J11,R11&lt;&gt;L11,R11&lt;&gt;N11,R11&lt;&gt;F11,R11&lt;&gt;V11,R11&lt;&gt;P11),"","S")</f>
        <v/>
      </c>
      <c r="AE11" s="20" t="str">
        <f t="shared" ref="AE11:AE25" si="28">IF(AND(T11&lt;&gt;D11,T11&lt;&gt;H11,T11&lt;&gt;J11,T11&lt;&gt;L11,T11&lt;&gt;N11,T11&lt;&gt;R11,T11&lt;&gt;V11,T11&lt;&gt;P11,T11&lt;&gt;F11),"","S")</f>
        <v/>
      </c>
      <c r="AF11" s="20" t="str">
        <f t="shared" ref="AF11:AF24" si="29">IF(AND(V11&lt;&gt;D11,V11&lt;&gt;H11,V11&lt;&gt;J11,V11&lt;&gt;L11,V11&lt;&gt;N11,V11&lt;&gt;R11,V11&lt;&gt;F11,V11&lt;&gt;P11,V11&lt;&gt;T11),"","S")</f>
        <v/>
      </c>
      <c r="AG11" s="21"/>
      <c r="AH11" s="25">
        <v>2</v>
      </c>
      <c r="AI11" s="26">
        <v>2</v>
      </c>
      <c r="AJ11" s="217" t="str">
        <f t="shared" ref="AJ11:AJ19" si="30">IF($D11="T.Trang",$C11&amp;" (6A)",IF($F11="T.Trang",$E11&amp;" (6B)",IF($H11="T.Trang",$G11&amp;" (6C)",IF($J11="T.Trang",$I11&amp;" (7A)",""))))&amp;IF($L11="T.Trang",$K11&amp;" (7B)",IF($N11="T.Trang",$M11&amp;" (7C)",IF($P11="T.Trang",$O11&amp;" (8A)",IF($R11="T.Trang",$Q11&amp;" (8B)",IF($T11="T.Trang",$S11&amp;" (9A)",IF($V11="T.Trang",$U11&amp;" (9B)",""))))))</f>
        <v>SH (9B)</v>
      </c>
      <c r="AK11" s="217" t="str">
        <f t="shared" si="1"/>
        <v>SH (7C)</v>
      </c>
      <c r="AL11" s="217" t="str">
        <f t="shared" si="2"/>
        <v>SH (9A)</v>
      </c>
      <c r="AM11" s="217" t="str">
        <f t="shared" si="3"/>
        <v>SH (7A)</v>
      </c>
      <c r="AN11" s="217" t="str">
        <f t="shared" si="4"/>
        <v/>
      </c>
      <c r="AO11" s="217" t="str">
        <f t="shared" si="5"/>
        <v/>
      </c>
      <c r="AP11" s="217" t="str">
        <f t="shared" si="6"/>
        <v/>
      </c>
      <c r="AQ11" s="217" t="str">
        <f t="shared" si="7"/>
        <v>SH (6B)</v>
      </c>
      <c r="AR11" s="217" t="str">
        <f t="shared" si="8"/>
        <v/>
      </c>
      <c r="AS11" s="217" t="str">
        <f t="shared" si="9"/>
        <v>SH (7B)</v>
      </c>
      <c r="AT11" s="217" t="str">
        <f t="shared" si="10"/>
        <v/>
      </c>
      <c r="AU11" s="217" t="str">
        <f t="shared" si="11"/>
        <v>SH (8A)</v>
      </c>
      <c r="AV11" s="217" t="str">
        <f t="shared" si="12"/>
        <v>SH (8B)</v>
      </c>
      <c r="AW11" s="217" t="str">
        <f t="shared" si="13"/>
        <v/>
      </c>
      <c r="AX11" s="217" t="str">
        <f t="shared" si="14"/>
        <v>A (6C)</v>
      </c>
      <c r="AY11" s="217" t="str">
        <f t="shared" si="15"/>
        <v/>
      </c>
      <c r="AZ11" s="217" t="str">
        <f t="shared" si="16"/>
        <v/>
      </c>
      <c r="BA11" s="217" t="str">
        <f t="shared" si="17"/>
        <v>SH (6A)</v>
      </c>
      <c r="BB11" s="217" t="str">
        <f t="shared" si="18"/>
        <v/>
      </c>
      <c r="BC11" s="217" t="str">
        <f t="shared" si="19"/>
        <v/>
      </c>
      <c r="BD11" s="217" t="str">
        <f>IF($D11="Huệ",$C11&amp;" (6A)",IF($F11="Huệ",$E11&amp;" (6B)",IF($H11="Huệ",$G11&amp;" (6C)",IF($J11="Huệ",$I11&amp;" (7A)",""))))&amp;IF($L11="Huệ",$K11&amp;" (7B)",IF($N11="Huệ",$M11&amp;" (7C)",IF($P11="Huệ",$O11&amp;" (8A)",IF($R11="Huệ",$Q11&amp;" (8B)",IF($T11="Huệ",$S11&amp;" (9A)",IF($V11="Huệ",$U11&amp;" (9B)",""))))))</f>
        <v/>
      </c>
      <c r="BE11" s="212" t="str">
        <f t="shared" si="20"/>
        <v>SH (9B)</v>
      </c>
    </row>
    <row r="12" spans="1:57" ht="12" customHeight="1" x14ac:dyDescent="0.25">
      <c r="A12" s="7" t="s">
        <v>60</v>
      </c>
      <c r="B12" s="24">
        <v>3</v>
      </c>
      <c r="C12" s="303" t="s">
        <v>64</v>
      </c>
      <c r="D12" s="304" t="s">
        <v>38</v>
      </c>
      <c r="E12" s="305" t="s">
        <v>64</v>
      </c>
      <c r="F12" s="304" t="s">
        <v>43</v>
      </c>
      <c r="G12" s="303" t="s">
        <v>62</v>
      </c>
      <c r="H12" s="310" t="s">
        <v>50</v>
      </c>
      <c r="I12" s="306" t="s">
        <v>68</v>
      </c>
      <c r="J12" s="310" t="s">
        <v>53</v>
      </c>
      <c r="K12" s="303" t="s">
        <v>71</v>
      </c>
      <c r="L12" s="304" t="s">
        <v>46</v>
      </c>
      <c r="M12" s="303" t="s">
        <v>66</v>
      </c>
      <c r="N12" s="304" t="s">
        <v>45</v>
      </c>
      <c r="O12" s="312" t="s">
        <v>64</v>
      </c>
      <c r="P12" s="310" t="s">
        <v>39</v>
      </c>
      <c r="Q12" s="308" t="s">
        <v>64</v>
      </c>
      <c r="R12" s="311" t="s">
        <v>37</v>
      </c>
      <c r="S12" s="313" t="s">
        <v>69</v>
      </c>
      <c r="T12" s="314" t="s">
        <v>40</v>
      </c>
      <c r="U12" s="306" t="s">
        <v>67</v>
      </c>
      <c r="V12" s="315" t="s">
        <v>42</v>
      </c>
      <c r="W12" s="19" t="str">
        <f t="shared" si="21"/>
        <v/>
      </c>
      <c r="X12" s="19" t="str">
        <f t="shared" si="22"/>
        <v/>
      </c>
      <c r="Y12" s="19" t="str">
        <f t="shared" si="23"/>
        <v/>
      </c>
      <c r="Z12" s="19" t="str">
        <f t="shared" si="24"/>
        <v/>
      </c>
      <c r="AA12" s="19" t="str">
        <f t="shared" si="25"/>
        <v/>
      </c>
      <c r="AB12" s="19" t="str">
        <f t="shared" si="0"/>
        <v/>
      </c>
      <c r="AC12" s="19" t="str">
        <f t="shared" si="26"/>
        <v/>
      </c>
      <c r="AD12" s="19" t="str">
        <f t="shared" si="27"/>
        <v/>
      </c>
      <c r="AE12" s="20" t="str">
        <f t="shared" si="28"/>
        <v/>
      </c>
      <c r="AF12" s="20" t="str">
        <f t="shared" si="29"/>
        <v/>
      </c>
      <c r="AG12" s="21"/>
      <c r="AH12" s="25"/>
      <c r="AI12" s="26">
        <v>3</v>
      </c>
      <c r="AJ12" s="217" t="str">
        <f t="shared" si="30"/>
        <v>T (8B)</v>
      </c>
      <c r="AK12" s="217" t="str">
        <f t="shared" si="1"/>
        <v>T (6A)</v>
      </c>
      <c r="AL12" s="217" t="str">
        <f t="shared" si="2"/>
        <v>T (8A)</v>
      </c>
      <c r="AM12" s="217" t="str">
        <f t="shared" si="3"/>
        <v>L (9A)</v>
      </c>
      <c r="AN12" s="217" t="str">
        <f t="shared" si="4"/>
        <v/>
      </c>
      <c r="AO12" s="217" t="str">
        <f t="shared" si="5"/>
        <v>Đ (9B)</v>
      </c>
      <c r="AP12" s="217" t="str">
        <f t="shared" si="6"/>
        <v>T (6B)</v>
      </c>
      <c r="AQ12" s="217" t="str">
        <f t="shared" si="7"/>
        <v/>
      </c>
      <c r="AR12" s="217" t="str">
        <f t="shared" si="8"/>
        <v/>
      </c>
      <c r="AS12" s="217" t="str">
        <f t="shared" si="9"/>
        <v>CD (7B)</v>
      </c>
      <c r="AT12" s="217" t="str">
        <f t="shared" si="10"/>
        <v/>
      </c>
      <c r="AU12" s="217" t="str">
        <f t="shared" si="11"/>
        <v/>
      </c>
      <c r="AV12" s="217" t="str">
        <f t="shared" si="12"/>
        <v>V (7C)</v>
      </c>
      <c r="AW12" s="217" t="str">
        <f t="shared" si="13"/>
        <v/>
      </c>
      <c r="AX12" s="217" t="str">
        <f t="shared" si="14"/>
        <v>A (6C)</v>
      </c>
      <c r="AY12" s="217" t="str">
        <f t="shared" si="15"/>
        <v/>
      </c>
      <c r="AZ12" s="217" t="str">
        <f t="shared" si="16"/>
        <v/>
      </c>
      <c r="BA12" s="217" t="str">
        <f t="shared" si="17"/>
        <v>TD (7A)</v>
      </c>
      <c r="BB12" s="217" t="str">
        <f t="shared" si="18"/>
        <v/>
      </c>
      <c r="BC12" s="217" t="str">
        <f t="shared" si="19"/>
        <v/>
      </c>
      <c r="BD12" s="217" t="str">
        <f>IF($D12="Huệ",$C12&amp;" (6A)",IF($F12="Huệ",$E12&amp;" (6B)",IF($H12="Huệ",$G12&amp;" (6C)",IF($J12="Huệ",$I12&amp;" (7A)",""))))&amp;IF($L12="Huệ",$K12&amp;" (7B)",IF($N12="Huệ",$M12&amp;" (7C)",IF($P12="Huệ",$O12&amp;" (8A)",IF($R12="Huệ",$Q12&amp;" (8B)",IF($T12="Huệ",$S12&amp;" (9A)",IF($V12="Huệ",$U12&amp;" (9B)",""))))))</f>
        <v/>
      </c>
      <c r="BE12" s="215" t="str">
        <f t="shared" ref="BE12:BE40" si="31">IF($D12="T.Trang",$C12&amp;" (6A)",IF($F12="T.Trang",$E12&amp;" (6B)",IF($H12="T.Trang",$G12&amp;" (6C)",IF($J12="T.Trang",$I12&amp;" (7A)",""))))&amp;IF($L12="T.Trang",$K12&amp;" (7B)",IF($N12="T.Trang",$M12&amp;" (7C)",IF($P12="T.Trang",$O12&amp;" (8A)",IF($R12="T.Trang",$Q12&amp;" (8B)",IF($T12="T.Trang",$S12&amp;" (9B)",IF($V12="T.Trang",$U12&amp;" (9B)",""))))))</f>
        <v>T (8B)</v>
      </c>
    </row>
    <row r="13" spans="1:57" ht="12" customHeight="1" x14ac:dyDescent="0.25">
      <c r="A13" s="7"/>
      <c r="B13" s="27">
        <v>4</v>
      </c>
      <c r="C13" s="303" t="s">
        <v>64</v>
      </c>
      <c r="D13" s="304" t="s">
        <v>38</v>
      </c>
      <c r="E13" s="305" t="s">
        <v>61</v>
      </c>
      <c r="F13" s="304" t="s">
        <v>150</v>
      </c>
      <c r="G13" s="303" t="s">
        <v>153</v>
      </c>
      <c r="H13" s="310" t="s">
        <v>44</v>
      </c>
      <c r="I13" s="306" t="s">
        <v>62</v>
      </c>
      <c r="J13" s="310" t="s">
        <v>51</v>
      </c>
      <c r="K13" s="303" t="s">
        <v>67</v>
      </c>
      <c r="L13" s="304" t="s">
        <v>42</v>
      </c>
      <c r="M13" s="303" t="s">
        <v>66</v>
      </c>
      <c r="N13" s="304" t="s">
        <v>45</v>
      </c>
      <c r="O13" s="303" t="s">
        <v>74</v>
      </c>
      <c r="P13" s="304" t="s">
        <v>43</v>
      </c>
      <c r="Q13" s="308" t="s">
        <v>64</v>
      </c>
      <c r="R13" s="311" t="s">
        <v>37</v>
      </c>
      <c r="S13" s="312" t="s">
        <v>66</v>
      </c>
      <c r="T13" s="316" t="s">
        <v>47</v>
      </c>
      <c r="U13" s="306" t="s">
        <v>62</v>
      </c>
      <c r="V13" s="315" t="s">
        <v>50</v>
      </c>
      <c r="W13" s="19" t="str">
        <f t="shared" si="21"/>
        <v/>
      </c>
      <c r="X13" s="19" t="str">
        <f t="shared" si="22"/>
        <v/>
      </c>
      <c r="Y13" s="19" t="str">
        <f t="shared" si="23"/>
        <v/>
      </c>
      <c r="Z13" s="19" t="str">
        <f t="shared" si="24"/>
        <v/>
      </c>
      <c r="AA13" s="19" t="str">
        <f t="shared" si="25"/>
        <v/>
      </c>
      <c r="AB13" s="19" t="str">
        <f t="shared" si="0"/>
        <v/>
      </c>
      <c r="AC13" s="19" t="str">
        <f t="shared" si="26"/>
        <v/>
      </c>
      <c r="AD13" s="19" t="str">
        <f t="shared" si="27"/>
        <v/>
      </c>
      <c r="AE13" s="20" t="str">
        <f t="shared" si="28"/>
        <v/>
      </c>
      <c r="AF13" s="20" t="str">
        <f t="shared" si="29"/>
        <v/>
      </c>
      <c r="AG13" s="21"/>
      <c r="AH13" s="25"/>
      <c r="AI13" s="26">
        <v>4</v>
      </c>
      <c r="AJ13" s="217" t="str">
        <f>IF($D13="T.Trang",$C13&amp;" (6A)",IF($F13="T.Trang",$E13&amp;" (6B)",IF($H13="T.Trang",$G13&amp;" (6C)",IF($J13="T.Trang",$I13&amp;" (7A)",""))))&amp;IF($L13="T.Trang",$K13&amp;" (7B)",IF($N13="T.Trang",#REF!&amp;" (7C)",IF($P13="T.Trang",$O13&amp;" (8A)",IF($R13="T.Trang",$Q13&amp;" (8B)",IF($T13="T.Trang",$S13&amp;" (9A)",IF($V13="T.Trang",$U13&amp;" (9B)",""))))))</f>
        <v>T (8B)</v>
      </c>
      <c r="AK13" s="217" t="str">
        <f>IF($D13="Thắng",$C13&amp;" (6A)",IF($F13="Thắng",$E13&amp;" (6B)",IF($H13="Thắng",$G13&amp;" (6C)",IF($J13="Thắng",$I13&amp;" (7A)",""))))&amp;IF($L13="Thắng",$K13&amp;" (7B)",IF($N13="Thắng",#REF!&amp;" (7C)",IF($P13="Thắng",$O13&amp;" (8A)",IF($R13="Thắng",$Q13&amp;" (8B)",IF($T13="Thắng",$S13&amp;" (9A)",IF($V13="Thắng",$U13&amp;" (9B)",""))))))</f>
        <v>T (6A)</v>
      </c>
      <c r="AL13" s="217" t="str">
        <f>IF($D13="Khang",$C13&amp;" (6A)",IF($F13="Khang",$E13&amp;" (6B)",IF($H13="Khang",$G13&amp;" (6C)",IF($J13="Khang",$I13&amp;" (7A)",""))))&amp;IF($L13="Khang",$K13&amp;" (7B)",IF($N13="Khang",#REF!&amp;" (7C)",IF($P13="Khang",$O13&amp;" (8A)",IF($R13="Khang",$Q13&amp;" (8B)",IF($T13="Khang",$S13&amp;" (9A)",IF($V13="Khang",$U13&amp;" (9B)",""))))))</f>
        <v/>
      </c>
      <c r="AM13" s="217" t="str">
        <f>IF($D13="Vũ",$C13&amp;" (6A)",IF($F13="Vũ",$E13&amp;" (6B)",IF($H13="Vũ",$G13&amp;" (6C)",IF($J13="Vũ",$I13&amp;" (7A)",""))))&amp;IF($L13="Vũ",$K13&amp;" (7B)",IF($N13="Vũ",#REF!&amp;" (7C)",IF($P13="Vũ",$O13&amp;" (8A)",IF($R13="Vũ",$Q13&amp;" (8B)",IF($T13="Vũ",$S13&amp;" (9A)",IF($V13="Vũ",$U13&amp;" (9B)",""))))))</f>
        <v/>
      </c>
      <c r="AN13" s="217" t="str">
        <f>IF($D13="V.Anh",$C13&amp;" (6A)",IF($F13="V.Anh",$E13&amp;" (6B)",IF($H13="V.Anh",$G13&amp;" (6C)",IF($J13="V.Anh",$I13&amp;" (7A)",""))))&amp;IF($L13="V.Anh",$K13&amp;" (7B)",IF($N13="V.Anh",#REF!&amp;" (7C)",IF($P13="V.Anh",$O13&amp;" (8A)",IF($R13="V.Anh",$Q13&amp;" (8B)",IF($T13="V.Anh",$S13&amp;" (9A)",IF($V13="V.Anh",$U13&amp;" (9B)",""))))))</f>
        <v/>
      </c>
      <c r="AO13" s="217" t="str">
        <f>IF($D13="Hoàng",$C13&amp;" (6A)",IF($F13="Hoàng",$E13&amp;" (6B)",IF($H13="Hoàng",$G13&amp;" (6C)",IF($J13="Hoàng",$I13&amp;" (7A)",""))))&amp;IF($L13="Hoàng",$K13&amp;" (7B)",IF($N13="Hoàng",#REF!&amp;" (7C)",IF($P13="Hoàng",$O13&amp;" (8A)",IF($R13="Hoàng",$Q13&amp;" (8B)",IF($T13="Hoàng",$S13&amp;" (9A)",IF($V13="Hoàng",$U13&amp;" (9B)",""))))))</f>
        <v>Đ (7B)</v>
      </c>
      <c r="AP13" s="217" t="str">
        <f>IF($D13="Tùng",$C13&amp;" (6A)",IF($F13="Tùng",$E13&amp;" (6B)",IF($H13="Tùng",$G13&amp;" (6C)",IF($J13="Tùng",$I13&amp;" (7A)",""))))&amp;IF($L13="Tùng",$K13&amp;" (7B)",IF($N13="Tùng",#REF!&amp;" (7C)",IF($P13="Tùng",$O13&amp;" (8A)",IF($R13="Tùng",$Q13&amp;" (8B)",IF($T13="Tùng",$S13&amp;" (9A)",IF($V13="Tùng",$U13&amp;" (9B)",""))))))</f>
        <v>Ti (8A)</v>
      </c>
      <c r="AQ13" s="217" t="str">
        <f>IF($D13="Huyền",$C13&amp;" (6A)",IF($F13="Huyền",$E13&amp;" (6B)",IF($H13="Huyền",$G13&amp;" (6C)",IF($J13="Huyền",$I13&amp;" (7A)",""))))&amp;IF($L13="Huyền",$K13&amp;" (7B)",IF($N13="Huyền",#REF!&amp;" (7C)",IF($P13="Huyền",$O13&amp;" (8A)",IF($R13="Huyền",$Q13&amp;" (8B)",IF($T13="Huyền",$S13&amp;" (9A)",IF($V13="Huyền",$U13&amp;" (9B)",""))))))</f>
        <v>TN (6B)</v>
      </c>
      <c r="AR13" s="217" t="str">
        <f>IF($D13="Lan",$C13&amp;" (6A)",IF($F13="Lan",$E13&amp;" (6B)",IF($H13="Lan",$G13&amp;" (6C)",IF($J13="Lan",$I13&amp;" (7A)",""))))&amp;IF($L13="Lan",$K13&amp;" (7B)",IF($N13="Lan",#REF!&amp;" (7C)",IF($P13="Lan",$O13&amp;" (8A)",IF($R13="Lan",$Q13&amp;" (8B)",IF($T13="Lan",$S13&amp;" (9A)",IF($V13="Lan",$U13&amp;" (9B)",""))))))</f>
        <v>An (6C)</v>
      </c>
      <c r="AS13" s="217" t="str">
        <f>IF($D13="Giang",$C13&amp;" (6A)",IF($F13="Giang",$E13&amp;" (6B)",IF($H13="Giang",$G13&amp;" (6C)",IF($J13="Giang",$I13&amp;" (7A)",""))))&amp;IF($L13="Giang",$K13&amp;" (7B)",IF($N13="Giang",#REF!&amp;" (7C)",IF($P13="Giang",$O13&amp;" (8A)",IF($R13="Giang",$Q13&amp;" (8B)",IF($T13="Giang",$S13&amp;" (9A)",IF($V13="Giang",$U13&amp;" (9B)",""))))))</f>
        <v/>
      </c>
      <c r="AT13" s="217" t="str">
        <f>IF($D13="Khánh",$C13&amp;" (6A)",IF($F13="Khánh",$E13&amp;" (6B)",IF($H13="Khánh",$G13&amp;" (6C)",IF($J13="Khánh",$I13&amp;" (7A)",""))))&amp;IF($L13="Khánh",$K13&amp;" (7B)",IF($N13="Khánh",#REF!&amp;" (7C)",IF($P13="Khánh",$O13&amp;" (8A)",IF($R13="Khánh",$Q13&amp;" (8B)",IF($T13="Khánh",$S13&amp;" (9A)",IF($V13="Khánh",$U13&amp;" (9B)",""))))))</f>
        <v/>
      </c>
      <c r="AU13" s="217" t="str">
        <f>IF($D13="Bình",$C13&amp;" (6A)",IF($F13="Bình",$E13&amp;" (6B)",IF($H13="Bình",$G13&amp;" (6C)",IF($J13="Bình",$I13&amp;" (7A)",""))))&amp;IF($L13="Bình",$K13&amp;" (7B)",IF($N13="Bình",#REF!&amp;" (7C)",IF($P13="Bình",$O13&amp;" (8A)",IF($R13="Bình",$Q13&amp;" (8B)",IF($T13="Bình",$S13&amp;" (9A)",IF($V13="Bình",$U13&amp;" (9B)",""))))))</f>
        <v>V (9A)</v>
      </c>
      <c r="AV13" s="217" t="str">
        <f t="shared" si="12"/>
        <v>V (7C)</v>
      </c>
      <c r="AW13" s="217" t="str">
        <f>IF($D13="Đính",$C13&amp;" (6A)",IF($F13="Đính",$E13&amp;" (6B)",IF($H13="Đính",$G13&amp;" (6C)",IF($J13="Đính",$I13&amp;" (7A)",""))))&amp;IF($L13="Đính",$K13&amp;" (7B)",IF($N13="Đính",#REF!&amp;" (7C)",IF($P13="Đính",$O13&amp;" (8A)",IF($R13="Đính",$Q13&amp;" (8B)",IF($T13="Đính",$S13&amp;" (9A)",IF($V13="Đính",$U13&amp;" (9B)",""))))))</f>
        <v/>
      </c>
      <c r="AX13" s="217" t="str">
        <f>IF($D13="Vinh",$C13&amp;" (6A)",IF($F13="Vinh",$E13&amp;" (6B)",IF($H13="Vinh",$G13&amp;" (6C)",IF($J13="Vinh",$I13&amp;" (7A)",""))))&amp;IF($L13="Vinh",$K13&amp;" (7B)",IF($N13="Vinh",#REF!&amp;" (7C)",IF($P13="Vinh",$O13&amp;" (8A)",IF($R13="Vinh",$Q13&amp;" (8B)",IF($T13="Vinh",$S13&amp;" (9A)",IF($V13="Vinh",$U13&amp;" (9B)",""))))))</f>
        <v>A (9B)</v>
      </c>
      <c r="AY13" s="217" t="str">
        <f>IF($D13="Dương",$C13&amp;" (6A)",IF($F13="Dương",$E13&amp;" (6B)",IF($H13="Dương",$G13&amp;" (6C)",IF($J13="Dương",$I13&amp;" (7A)",""))))&amp;IF($L13="Dương",$K13&amp;" (7B)",IF($N13="Dương",#REF!&amp;" (7C)",IF($P13="Dương",$O13&amp;" (8A)",IF($R13="Dương",$Q13&amp;" (8B)",IF($T13="Dương",$S13&amp;" (9A)",IF($V13="Dương",$U13&amp;" (9B)",""))))))</f>
        <v>A (7A)</v>
      </c>
      <c r="AZ13" s="217" t="str">
        <f>IF($D13="Bích",$C13&amp;" (6A)",IF($F13="Bích",$E13&amp;" (6B)",IF($H13="Bích",$G13&amp;" (6C)",IF($J13="Bích",$I13&amp;" (7A)",""))))&amp;IF($L13="Bích",$K13&amp;" (7B)",IF($N13="Bích",#REF!&amp;" (7C)",IF($P13="Bích",$O13&amp;" (8A)",IF($R13="Bích",$Q13&amp;" (8B)",IF($T13="Bích",$S13&amp;" (9A)",IF($V13="Bích",$U13&amp;" (9B)",""))))))</f>
        <v/>
      </c>
      <c r="BA13" s="217" t="str">
        <f>IF($D13="Hà",$C13&amp;" (6A)",IF($F13="Hà",$E13&amp;" (6B)",IF($H13="Hà",$G13&amp;" (6C)",IF($J13="Hà",$I13&amp;" (7A)",""))))&amp;IF($L13="Hà",$K13&amp;" (7B)",IF($N13="Hà",#REF!&amp;" (7C)",IF($P13="Hà",$O13&amp;" (8A)",IF($R13="Hà",$Q13&amp;" (8B)",IF($T13="Hà",$S13&amp;" (9A)",IF($V13="Hà",$U13&amp;" (9B)",""))))))</f>
        <v/>
      </c>
      <c r="BB13" s="217" t="str">
        <f>IF($D13="Doanh",$C13&amp;" (6A)",IF($F13="Doanh",$E13&amp;" (6B)",IF($H13="Doanh",$G13&amp;" (6C)",IF($J13="Doanh",$I13&amp;" (7A)",""))))&amp;IF($L13="Doanh",$K13&amp;" (7B)",IF($N13="Doanh",#REF!&amp;" (7C)",IF($P13="Doanh",$O13&amp;" (8A)",IF($R13="Doanh",$Q13&amp;" (8B)",IF($T13="Doanh",$S13&amp;" (9A)",IF($V13="Doanh",$U13&amp;" (9B)",""))))))</f>
        <v/>
      </c>
      <c r="BC13" s="217" t="str">
        <f>IF($D13="Oanh",$C13&amp;" (6A)",IF($F13="Oanh",$E13&amp;" (6B)",IF($H13="Oanh",$G13&amp;" (6C)",IF($J13="Oanh",$I13&amp;" (7A)",""))))&amp;IF($L13="Oanh",$K13&amp;" (7B)",IF($N13="Oanh",#REF!&amp;" (7C)",IF($P13="Oanh",$O13&amp;" (8A)",IF($R13="Oanh",$Q13&amp;" (8B)",IF($T13="Oanh",$S13&amp;" (9A)",IF($V13="Oanh",$U13&amp;" (9B)",""))))))</f>
        <v/>
      </c>
      <c r="BD13" s="217" t="str">
        <f>IF($D13="Huệ",$C13&amp;" (6A)",IF($F13="Huệ",$E13&amp;" (6B)",IF($H13="Huệ",$G13&amp;" (6C)",IF($J13="Huệ",$I13&amp;" (7A)",""))))&amp;IF($L13="Huệ",$K13&amp;" (7B)",IF($N13="Huệ",#REF!&amp;" (7C)",IF($P13="Huệ",$O13&amp;" (8A)",IF($R13="Huệ",$Q13&amp;" (8B)",IF($T13="Huệ",$S13&amp;" (9A)",IF($V13="Huệ",$U13&amp;" (9B)",""))))))</f>
        <v/>
      </c>
      <c r="BE13" s="213" t="str">
        <f>IF($D13="T.Trang",$C13&amp;" (6A)",IF($F13="T.Trang",$E13&amp;" (6B)",IF($H13="T.Trang",$G13&amp;" (6C)",IF($J13="T.Trang",$I13&amp;" (7A)",""))))&amp;IF($L13="T.Trang",$K13&amp;" (7B)",IF($N13="T.Trang",#REF!&amp;" (7C)",IF($P13="T.Trang",$O13&amp;" (8A)",IF($R13="T.Trang",$Q13&amp;" (8B)",IF($T13="T.Trang",$S13&amp;" (9B)",IF($V13="T.Trang",$U13&amp;" (9B)",""))))))</f>
        <v>T (8B)</v>
      </c>
    </row>
    <row r="14" spans="1:57" ht="12" customHeight="1" x14ac:dyDescent="0.25">
      <c r="A14" s="7"/>
      <c r="B14" s="27">
        <v>5</v>
      </c>
      <c r="C14" s="303" t="s">
        <v>62</v>
      </c>
      <c r="D14" s="304" t="s">
        <v>50</v>
      </c>
      <c r="E14" s="305" t="s">
        <v>71</v>
      </c>
      <c r="F14" s="317" t="s">
        <v>46</v>
      </c>
      <c r="G14" s="303" t="s">
        <v>59</v>
      </c>
      <c r="H14" s="310" t="s">
        <v>44</v>
      </c>
      <c r="I14" s="318" t="s">
        <v>64</v>
      </c>
      <c r="J14" s="317" t="s">
        <v>40</v>
      </c>
      <c r="K14" s="303" t="s">
        <v>73</v>
      </c>
      <c r="L14" s="317" t="s">
        <v>150</v>
      </c>
      <c r="M14" s="319" t="s">
        <v>67</v>
      </c>
      <c r="N14" s="304" t="s">
        <v>42</v>
      </c>
      <c r="O14" s="303" t="s">
        <v>62</v>
      </c>
      <c r="P14" s="317" t="s">
        <v>51</v>
      </c>
      <c r="Q14" s="308" t="s">
        <v>74</v>
      </c>
      <c r="R14" s="320" t="s">
        <v>43</v>
      </c>
      <c r="S14" s="321" t="s">
        <v>77</v>
      </c>
      <c r="T14" s="322" t="s">
        <v>53</v>
      </c>
      <c r="U14" s="323" t="s">
        <v>64</v>
      </c>
      <c r="V14" s="324" t="s">
        <v>37</v>
      </c>
      <c r="W14" s="28" t="str">
        <f t="shared" si="21"/>
        <v/>
      </c>
      <c r="X14" s="29" t="str">
        <f t="shared" si="22"/>
        <v/>
      </c>
      <c r="Y14" s="29" t="str">
        <f t="shared" si="23"/>
        <v/>
      </c>
      <c r="Z14" s="29" t="str">
        <f t="shared" si="24"/>
        <v/>
      </c>
      <c r="AA14" s="29" t="str">
        <f t="shared" si="25"/>
        <v/>
      </c>
      <c r="AB14" s="29" t="str">
        <f t="shared" si="0"/>
        <v/>
      </c>
      <c r="AC14" s="29" t="str">
        <f t="shared" si="26"/>
        <v/>
      </c>
      <c r="AD14" s="29" t="str">
        <f t="shared" si="27"/>
        <v/>
      </c>
      <c r="AE14" s="20" t="str">
        <f t="shared" si="28"/>
        <v/>
      </c>
      <c r="AF14" s="20" t="str">
        <f t="shared" si="29"/>
        <v/>
      </c>
      <c r="AG14" s="30"/>
      <c r="AH14" s="31"/>
      <c r="AI14" s="32">
        <v>5</v>
      </c>
      <c r="AJ14" s="218" t="str">
        <f>IF($D14="T.Trang",$C14&amp;" (6A)",IF($F14="T.Trang",$E14&amp;" (6B)",IF($H14="T.Trang",$G14&amp;" (6C)",IF($J14="T.Trang",$I14&amp;" (7A)",""))))&amp;IF($L14="T.Trang",$K14&amp;" (7B)",IF($N14="T.Trang",$M13&amp;" (7C)",IF($P14="T.Trang",$O14&amp;" (8A)",IF($R14="T.Trang",$Q14&amp;" (8B)",IF($T14="T.Trang",$S14&amp;" (9A)",IF($V14="T.Trang",$U14&amp;" (9B)",""))))))</f>
        <v>T (9B)</v>
      </c>
      <c r="AK14" s="218" t="str">
        <f>IF($D14="Thắng",$C14&amp;" (6A)",IF($F14="Thắng",$E14&amp;" (6B)",IF($H14="Thắng",$G14&amp;" (6C)",IF($J14="Thắng",$I14&amp;" (7A)",""))))&amp;IF($L14="Thắng",$K14&amp;" (7B)",IF($N14="Thắng",$M13&amp;" (7C)",IF($P14="Thắng",$O14&amp;" (8A)",IF($R14="Thắng",$Q14&amp;" (8B)",IF($T14="Thắng",$S14&amp;" (9A)",IF($V14="Thắng",$U14&amp;" (9B)",""))))))</f>
        <v/>
      </c>
      <c r="AL14" s="218" t="str">
        <f>IF($D14="Khang",$C14&amp;" (6A)",IF($F14="Khang",$E14&amp;" (6B)",IF($H14="Khang",$G14&amp;" (6C)",IF($J14="Khang",$I14&amp;" (7A)",""))))&amp;IF($L14="Khang",$K14&amp;" (7B)",IF($N14="Khang",$M13&amp;" (7C)",IF($P14="Khang",$O14&amp;" (8A)",IF($R14="Khang",$Q14&amp;" (8B)",IF($T14="Khang",$S14&amp;" (9A)",IF($V14="Khang",$U14&amp;" (9B)",""))))))</f>
        <v/>
      </c>
      <c r="AM14" s="218" t="str">
        <f>IF($D14="Vũ",$C14&amp;" (6A)",IF($F14="Vũ",$E14&amp;" (6B)",IF($H14="Vũ",$G14&amp;" (6C)",IF($J14="Vũ",$I14&amp;" (7A)",""))))&amp;IF($L14="Vũ",$K14&amp;" (7B)",IF($N14="Vũ",$M13&amp;" (7C)",IF($P14="Vũ",$O14&amp;" (8A)",IF($R14="Vũ",$Q14&amp;" (8B)",IF($T14="Vũ",$S14&amp;" (9A)",IF($V14="Vũ",$U14&amp;" (9B)",""))))))</f>
        <v>T (7A)</v>
      </c>
      <c r="AN14" s="218" t="str">
        <f>IF($D14="V.Anh",$C14&amp;" (6A)",IF($F14="V.Anh",$E14&amp;" (6B)",IF($H14="V.Anh",$G14&amp;" (6C)",IF($J14="V.Anh",$I14&amp;" (7A)",""))))&amp;IF($L14="V.Anh",$K14&amp;" (7B)",IF($N14="V.Anh",$M13&amp;" (7C)",IF($P14="V.Anh",$O14&amp;" (8A)",IF($R14="V.Anh",$Q14&amp;" (8B)",IF($T14="V.Anh",$S14&amp;" (9A)",IF($V14="V.Anh",$U14&amp;" (9B)",""))))))</f>
        <v/>
      </c>
      <c r="AO14" s="218" t="str">
        <f>IF($D14="Hoàng",$C14&amp;" (6A)",IF($F14="Hoàng",$E14&amp;" (6B)",IF($H14="Hoàng",$G14&amp;" (6C)",IF($J14="Hoàng",$I14&amp;" (7A)",""))))&amp;IF($L14="Hoàng",$K14&amp;" (7B)",IF($N14="Hoàng",$M13&amp;" (7C)",IF($P14="Hoàng",$O14&amp;" (8A)",IF($R14="Hoàng",$Q14&amp;" (8B)",IF($T14="Hoàng",$S14&amp;" (9A)",IF($V14="Hoàng",$U14&amp;" (9B)",""))))))</f>
        <v>V (7C)</v>
      </c>
      <c r="AP14" s="218" t="str">
        <f>IF($D14="Tùng",$C14&amp;" (6A)",IF($F14="Tùng",$E14&amp;" (6B)",IF($H14="Tùng",$G14&amp;" (6C)",IF($J14="Tùng",$I14&amp;" (7A)",""))))&amp;IF($L14="Tùng",$K14&amp;" (7B)",IF($N14="Tùng",$M13&amp;" (7C)",IF($P14="Tùng",$O14&amp;" (8A)",IF($R14="Tùng",$Q14&amp;" (8B)",IF($T14="Tùng",$S14&amp;" (9A)",IF($V14="Tùng",$U14&amp;" (9B)",""))))))</f>
        <v>Ti (8B)</v>
      </c>
      <c r="AQ14" s="218" t="str">
        <f>IF($D14="Huyền",$C14&amp;" (6A)",IF($F14="Huyền",$E14&amp;" (6B)",IF($H14="Huyền",$G14&amp;" (6C)",IF($J14="Huyền",$I14&amp;" (7A)",""))))&amp;IF($L14="Huyền",$K14&amp;" (7B)",IF($N14="Huyền",$M13&amp;" (7C)",IF($P14="Huyền",$O14&amp;" (8A)",IF($R14="Huyền",$Q14&amp;" (8B)",IF($T14="Huyền",$S14&amp;" (9A)",IF($V14="Huyền",$U14&amp;" (9B)",""))))))</f>
        <v>H (7B)</v>
      </c>
      <c r="AR14" s="218" t="str">
        <f>IF($D14="Lan",$C14&amp;" (6A)",IF($F14="Lan",$E14&amp;" (6B)",IF($H14="Lan",$G14&amp;" (6C)",IF($J14="Lan",$I14&amp;" (7A)",""))))&amp;IF($L14="Lan",$K14&amp;" (7B)",IF($N14="Lan",$M13&amp;" (7C)",IF($P14="Lan",$O14&amp;" (8A)",IF($R14="Lan",$Q14&amp;" (8B)",IF($T14="Lan",$S14&amp;" (9A)",IF($V14="Lan",$U14&amp;" (9B)",""))))))</f>
        <v>SH (6C)</v>
      </c>
      <c r="AS14" s="218" t="str">
        <f>IF($D14="Giang",$C14&amp;" (6A)",IF($F14="Giang",$E14&amp;" (6B)",IF($H14="Giang",$G14&amp;" (6C)",IF($J14="Giang",$I14&amp;" (7A)",""))))&amp;IF($L14="Giang",$K14&amp;" (7B)",IF($N14="Giang",$M13&amp;" (7C)",IF($P14="Giang",$O14&amp;" (8A)",IF($R14="Giang",$Q14&amp;" (8B)",IF($T14="Giang",$S14&amp;" (9A)",IF($V14="Giang",$U14&amp;" (9B)",""))))))</f>
        <v>CD (6B)</v>
      </c>
      <c r="AT14" s="218" t="str">
        <f>IF($D14="Khánh",$C14&amp;" (6A)",IF($F14="Khánh",$E14&amp;" (6B)",IF($H14="Khánh",$G14&amp;" (6C)",IF($J14="Khánh",$I14&amp;" (7A)",""))))&amp;IF($L14="Khánh",$K14&amp;" (7B)",IF($N14="Khánh",$M13&amp;" (7C)",IF($P14="Khánh",$O14&amp;" (8A)",IF($R14="Khánh",$Q14&amp;" (8B)",IF($T14="Khánh",$S14&amp;" (9A)",IF($V14="Khánh",$U14&amp;" (9B)",""))))))</f>
        <v/>
      </c>
      <c r="AU14" s="218" t="str">
        <f>IF($D14="Bình",$C14&amp;" (6A)",IF($F14="Bình",$E14&amp;" (6B)",IF($H14="Bình",$G14&amp;" (6C)",IF($J14="Bình",$I14&amp;" (7A)",""))))&amp;IF($L14="Bình",$K14&amp;" (7B)",IF($N14="Bình",$M13&amp;" (7C)",IF($P14="Bình",$O14&amp;" (8A)",IF($R14="Bình",$Q14&amp;" (8B)",IF($T14="Bình",$S14&amp;" (9A)",IF($V14="Bình",$U14&amp;" (9B)",""))))))</f>
        <v/>
      </c>
      <c r="AV14" s="218" t="str">
        <f>IF($D14="K.Trang",$C14&amp;" (6A)",IF($F14="K.Trang",$E14&amp;" (6B)",IF($H14="K.Trang",$G14&amp;" (6C)",IF($J14="K.Trang",$I14&amp;" (7A)",""))))&amp;IF($L14="K.Trang",$K14&amp;" (7B)",IF($N14="K.Trang",$M13&amp;" (7C)",IF($P14="K.Trang",$O14&amp;" (8A)",IF($R14="K.Trang",$Q14&amp;" (8B)",IF($T14="K.Trang",$S14&amp;" (9A)",IF($V14="K.Trang",$U14&amp;" (9B)",""))))))</f>
        <v/>
      </c>
      <c r="AW14" s="218" t="str">
        <f>IF($D14="Đính",$C14&amp;" (6A)",IF($F14="Đính",$E14&amp;" (6B)",IF($H14="Đính",$G14&amp;" (6C)",IF($J14="Đính",$I14&amp;" (7A)",""))))&amp;IF($L14="Đính",$K14&amp;" (7B)",IF($N14="Đính",$M13&amp;" (7C)",IF($P14="Đính",$O14&amp;" (8A)",IF($R14="Đính",$Q14&amp;" (8B)",IF($T14="Đính",$S14&amp;" (9A)",IF($V14="Đính",$U14&amp;" (9B)",""))))))</f>
        <v/>
      </c>
      <c r="AX14" s="218" t="str">
        <f>IF($D14="Vinh",$C14&amp;" (6A)",IF($F14="Vinh",$E14&amp;" (6B)",IF($H14="Vinh",$G14&amp;" (6C)",IF($J14="Vinh",$I14&amp;" (7A)",""))))&amp;IF($L14="Vinh",$K14&amp;" (7B)",IF($N14="Vinh",$M13&amp;" (7C)",IF($P14="Vinh",$O14&amp;" (8A)",IF($R14="Vinh",$Q14&amp;" (8B)",IF($T14="Vinh",$S14&amp;" (9A)",IF($V14="Vinh",$U14&amp;" (9B)",""))))))</f>
        <v>A (6A)</v>
      </c>
      <c r="AY14" s="218" t="str">
        <f>IF($D14="Dương",$C14&amp;" (6A)",IF($F14="Dương",$E14&amp;" (6B)",IF($H14="Dương",$G14&amp;" (6C)",IF($J14="Dương",$I14&amp;" (7A)",""))))&amp;IF($L14="Dương",$K14&amp;" (7B)",IF($N14="Dương",$M13&amp;" (7C)",IF($P14="Dương",$O14&amp;" (8A)",IF($R14="Dương",$Q14&amp;" (8B)",IF($T14="Dương",$S14&amp;" (9A)",IF($V14="Dương",$U14&amp;" (9B)",""))))))</f>
        <v>A (8A)</v>
      </c>
      <c r="AZ14" s="218" t="str">
        <f>IF($D14="Bích",$C14&amp;" (6A)",IF($F14="Bích",$E14&amp;" (6B)",IF($H14="Bích",$G14&amp;" (6C)",IF($J14="Bích",$I14&amp;" (7A)",""))))&amp;IF($L14="Bích",$K14&amp;" (7B)",IF($N14="Bích",$M13&amp;" (7C)",IF($P14="Bích",$O14&amp;" (8A)",IF($R14="Bích",$Q14&amp;" (8B)",IF($T14="Bích",$S14&amp;" (9A)",IF($V14="Bích",$U14&amp;" (9B)",""))))))</f>
        <v/>
      </c>
      <c r="BA14" s="218" t="str">
        <f>IF($D14="Hà",$C14&amp;" (6A)",IF($F14="Hà",$E14&amp;" (6B)",IF($H14="Hà",$G14&amp;" (6C)",IF($J14="Hà",$I14&amp;" (7A)",""))))&amp;IF($L14="Hà",$K14&amp;" (7B)",IF($N14="Hà",$M13&amp;" (7C)",IF($P14="Hà",$O14&amp;" (8A)",IF($R14="Hà",$Q14&amp;" (8B)",IF($T14="Hà",$S14&amp;" (9A)",IF($V14="Hà",$U14&amp;" (9B)",""))))))</f>
        <v>MT (9A)</v>
      </c>
      <c r="BB14" s="218" t="str">
        <f>IF($D14="Doanh",$C14&amp;" (6A)",IF($F14="Doanh",$E14&amp;" (6B)",IF($H14="Doanh",$G14&amp;" (6C)",IF($J14="Doanh",$I14&amp;" (7A)",""))))&amp;IF($L14="Doanh",$K14&amp;" (7B)",IF($N14="Doanh",$M13&amp;" (7C)",IF($P14="Doanh",$O14&amp;" (8A)",IF($R14="Doanh",$Q14&amp;" (8B)",IF($T14="Doanh",$S14&amp;" (9A)",IF($V14="Doanh",$U14&amp;" (9B)",""))))))</f>
        <v/>
      </c>
      <c r="BC14" s="218" t="str">
        <f>IF($D14="Oanh",$C14&amp;" (6A)",IF($F14="Oanh",$E14&amp;" (6B)",IF($H14="Oanh",$G14&amp;" (6C)",IF($J14="Oanh",$I14&amp;" (7A)",""))))&amp;IF($L14="Oanh",$K14&amp;" (7B)",IF($N14="Oanh",$M13&amp;" (7C)",IF($P14="Oanh",$O14&amp;" (8A)",IF($R14="Oanh",$Q14&amp;" (8B)",IF($T14="Oanh",$S14&amp;" (9A)",IF($V14="Oanh",$U14&amp;" (9B)",""))))))</f>
        <v/>
      </c>
      <c r="BD14" s="218" t="str">
        <f>IF($D14="Huệ",$C14&amp;" (6A)",IF($F14="Huệ",$E14&amp;" (6B)",IF($H14="Huệ",$G14&amp;" (6C)",IF($J14="Huệ",$I14&amp;" (7A)",""))))&amp;IF($L14="Huệ",$K14&amp;" (7B)",IF($N14="Huệ",$M13&amp;" (7C)",IF($P14="Huệ",$O14&amp;" (8A)",IF($R14="Huệ",$Q14&amp;" (8B)",IF($T14="Huệ",$S14&amp;" (9A)",IF($V14="Huệ",$U14&amp;" (9B)",""))))))</f>
        <v/>
      </c>
      <c r="BE14" s="214" t="str">
        <f>IF($D14="T.Trang",$C14&amp;" (6A)",IF($F14="T.Trang",$E14&amp;" (6B)",IF($H14="T.Trang",$G14&amp;" (6C)",IF($J14="T.Trang",$I14&amp;" (7A)",""))))&amp;IF($L14="T.Trang",$K14&amp;" (7B)",IF($N14="T.Trang",$M13&amp;" (7C)",IF($P14="T.Trang",$O14&amp;" (8A)",IF($R14="T.Trang",$Q14&amp;" (8B)",IF($T14="T.Trang",$S14&amp;" (9B)",IF($V14="T.Trang",$U14&amp;" (9B)",""))))))</f>
        <v>T (9B)</v>
      </c>
    </row>
    <row r="15" spans="1:57" ht="12" customHeight="1" x14ac:dyDescent="0.25">
      <c r="A15" s="33"/>
      <c r="B15" s="34">
        <v>1</v>
      </c>
      <c r="C15" s="325" t="s">
        <v>71</v>
      </c>
      <c r="D15" s="326" t="s">
        <v>46</v>
      </c>
      <c r="E15" s="327" t="s">
        <v>65</v>
      </c>
      <c r="F15" s="328" t="s">
        <v>135</v>
      </c>
      <c r="G15" s="329" t="s">
        <v>62</v>
      </c>
      <c r="H15" s="307" t="s">
        <v>50</v>
      </c>
      <c r="I15" s="306" t="s">
        <v>72</v>
      </c>
      <c r="J15" s="310" t="s">
        <v>41</v>
      </c>
      <c r="K15" s="330" t="s">
        <v>62</v>
      </c>
      <c r="L15" s="307" t="s">
        <v>163</v>
      </c>
      <c r="M15" s="330" t="s">
        <v>62</v>
      </c>
      <c r="N15" s="307" t="s">
        <v>51</v>
      </c>
      <c r="O15" s="329" t="s">
        <v>63</v>
      </c>
      <c r="P15" s="331" t="s">
        <v>52</v>
      </c>
      <c r="Q15" s="327" t="s">
        <v>68</v>
      </c>
      <c r="R15" s="328" t="s">
        <v>49</v>
      </c>
      <c r="S15" s="313" t="s">
        <v>64</v>
      </c>
      <c r="T15" s="314" t="s">
        <v>39</v>
      </c>
      <c r="U15" s="306" t="s">
        <v>65</v>
      </c>
      <c r="V15" s="315" t="s">
        <v>37</v>
      </c>
      <c r="W15" s="19" t="str">
        <f t="shared" si="21"/>
        <v/>
      </c>
      <c r="X15" s="19" t="str">
        <f t="shared" si="22"/>
        <v/>
      </c>
      <c r="Y15" s="19" t="str">
        <f t="shared" si="23"/>
        <v/>
      </c>
      <c r="Z15" s="19" t="str">
        <f t="shared" si="24"/>
        <v/>
      </c>
      <c r="AA15" s="19" t="str">
        <f t="shared" si="25"/>
        <v/>
      </c>
      <c r="AB15" s="19" t="str">
        <f t="shared" si="0"/>
        <v/>
      </c>
      <c r="AC15" s="19" t="str">
        <f t="shared" si="26"/>
        <v/>
      </c>
      <c r="AD15" s="19" t="str">
        <f t="shared" si="27"/>
        <v/>
      </c>
      <c r="AE15" s="20" t="str">
        <f t="shared" si="28"/>
        <v/>
      </c>
      <c r="AF15" s="20" t="str">
        <f t="shared" si="29"/>
        <v/>
      </c>
      <c r="AG15" s="21"/>
      <c r="AH15" s="35"/>
      <c r="AI15" s="23">
        <v>1</v>
      </c>
      <c r="AJ15" s="211" t="str">
        <f t="shared" si="30"/>
        <v>CN (9B)</v>
      </c>
      <c r="AK15" s="211" t="str">
        <f t="shared" si="1"/>
        <v/>
      </c>
      <c r="AL15" s="211" t="str">
        <f t="shared" si="2"/>
        <v>T (9A)</v>
      </c>
      <c r="AM15" s="211" t="str">
        <f t="shared" si="3"/>
        <v/>
      </c>
      <c r="AN15" s="211" t="str">
        <f t="shared" si="4"/>
        <v>Si (7A)</v>
      </c>
      <c r="AO15" s="211" t="str">
        <f t="shared" si="5"/>
        <v/>
      </c>
      <c r="AP15" s="211" t="str">
        <f t="shared" si="6"/>
        <v/>
      </c>
      <c r="AQ15" s="211" t="str">
        <f t="shared" si="7"/>
        <v/>
      </c>
      <c r="AR15" s="211" t="str">
        <f t="shared" si="8"/>
        <v/>
      </c>
      <c r="AS15" s="211" t="str">
        <f t="shared" si="9"/>
        <v>CD (6A)</v>
      </c>
      <c r="AT15" s="211" t="str">
        <f t="shared" si="10"/>
        <v/>
      </c>
      <c r="AU15" s="211" t="str">
        <f t="shared" si="11"/>
        <v/>
      </c>
      <c r="AV15" s="211" t="str">
        <f t="shared" si="12"/>
        <v/>
      </c>
      <c r="AW15" s="211" t="str">
        <f t="shared" si="13"/>
        <v>TD (8B)</v>
      </c>
      <c r="AX15" s="211" t="str">
        <f t="shared" si="14"/>
        <v>A (6C)</v>
      </c>
      <c r="AY15" s="211" t="str">
        <f t="shared" si="15"/>
        <v>A (7C)</v>
      </c>
      <c r="AZ15" s="211" t="str">
        <f t="shared" si="16"/>
        <v>S (8A)</v>
      </c>
      <c r="BA15" s="211" t="str">
        <f t="shared" si="17"/>
        <v/>
      </c>
      <c r="BB15" s="211" t="str">
        <f t="shared" si="18"/>
        <v/>
      </c>
      <c r="BC15" s="211" t="str">
        <f t="shared" si="19"/>
        <v/>
      </c>
      <c r="BD15" s="211" t="str">
        <f>IF($D15="Huệ",$C15&amp;" (6A)",IF($F15="Huệ",$E15&amp;" (6B)",IF($H15="Huệ",$G15&amp;" (6C)",IF($J15="Huệ",$I15&amp;" (7A)",""))))&amp;IF($L15="Huệ",$K15&amp;" (7B)",IF($N15="Huệ",$M15&amp;" (7C)",IF($P15="Huệ",$O15&amp;" (8A)",IF($R15="Huệ",$Q15&amp;" (8B)",IF($T15="Huệ",$S15&amp;" (9A)",IF($V15="Huệ",$U15&amp;" (9B)",""))))))</f>
        <v>CN (6B)</v>
      </c>
      <c r="BE15" s="211" t="str">
        <f t="shared" si="31"/>
        <v>CN (9B)</v>
      </c>
    </row>
    <row r="16" spans="1:57" ht="12" customHeight="1" x14ac:dyDescent="0.25">
      <c r="A16" s="7"/>
      <c r="B16" s="24">
        <v>2</v>
      </c>
      <c r="C16" s="319" t="s">
        <v>62</v>
      </c>
      <c r="D16" s="332" t="s">
        <v>50</v>
      </c>
      <c r="E16" s="308" t="s">
        <v>62</v>
      </c>
      <c r="F16" s="311" t="s">
        <v>166</v>
      </c>
      <c r="G16" s="313" t="s">
        <v>65</v>
      </c>
      <c r="H16" s="304" t="s">
        <v>135</v>
      </c>
      <c r="I16" s="303" t="s">
        <v>70</v>
      </c>
      <c r="J16" s="304" t="s">
        <v>52</v>
      </c>
      <c r="K16" s="303" t="s">
        <v>62</v>
      </c>
      <c r="L16" s="310" t="s">
        <v>163</v>
      </c>
      <c r="M16" s="303" t="s">
        <v>64</v>
      </c>
      <c r="N16" s="304" t="s">
        <v>38</v>
      </c>
      <c r="O16" s="303" t="s">
        <v>62</v>
      </c>
      <c r="P16" s="310" t="s">
        <v>51</v>
      </c>
      <c r="Q16" s="308" t="s">
        <v>66</v>
      </c>
      <c r="R16" s="311" t="s">
        <v>45</v>
      </c>
      <c r="S16" s="313" t="s">
        <v>68</v>
      </c>
      <c r="T16" s="314" t="s">
        <v>49</v>
      </c>
      <c r="U16" s="306" t="s">
        <v>64</v>
      </c>
      <c r="V16" s="315" t="s">
        <v>37</v>
      </c>
      <c r="W16" s="19" t="str">
        <f t="shared" si="21"/>
        <v/>
      </c>
      <c r="X16" s="19" t="str">
        <f t="shared" si="22"/>
        <v/>
      </c>
      <c r="Y16" s="19" t="str">
        <f t="shared" si="23"/>
        <v/>
      </c>
      <c r="Z16" s="19" t="str">
        <f t="shared" si="24"/>
        <v/>
      </c>
      <c r="AA16" s="19" t="str">
        <f t="shared" si="25"/>
        <v/>
      </c>
      <c r="AB16" s="19" t="str">
        <f t="shared" si="0"/>
        <v/>
      </c>
      <c r="AC16" s="19" t="str">
        <f t="shared" si="26"/>
        <v/>
      </c>
      <c r="AD16" s="19" t="str">
        <f t="shared" si="27"/>
        <v/>
      </c>
      <c r="AE16" s="20" t="str">
        <f t="shared" si="28"/>
        <v/>
      </c>
      <c r="AF16" s="20" t="str">
        <f t="shared" si="29"/>
        <v/>
      </c>
      <c r="AG16" s="21"/>
      <c r="AH16" s="25"/>
      <c r="AI16" s="36">
        <v>2</v>
      </c>
      <c r="AJ16" s="217" t="str">
        <f t="shared" si="30"/>
        <v>T (9B)</v>
      </c>
      <c r="AK16" s="217" t="str">
        <f t="shared" si="1"/>
        <v>T (7C)</v>
      </c>
      <c r="AL16" s="217" t="str">
        <f t="shared" si="2"/>
        <v/>
      </c>
      <c r="AM16" s="217" t="str">
        <f t="shared" si="3"/>
        <v/>
      </c>
      <c r="AN16" s="217" t="str">
        <f t="shared" si="4"/>
        <v/>
      </c>
      <c r="AO16" s="217" t="str">
        <f t="shared" si="5"/>
        <v/>
      </c>
      <c r="AP16" s="217" t="str">
        <f t="shared" si="6"/>
        <v/>
      </c>
      <c r="AQ16" s="217" t="str">
        <f t="shared" si="7"/>
        <v/>
      </c>
      <c r="AR16" s="217" t="str">
        <f t="shared" si="8"/>
        <v/>
      </c>
      <c r="AS16" s="217" t="str">
        <f t="shared" si="9"/>
        <v/>
      </c>
      <c r="AT16" s="217" t="str">
        <f t="shared" si="10"/>
        <v/>
      </c>
      <c r="AU16" s="217" t="str">
        <f t="shared" si="11"/>
        <v/>
      </c>
      <c r="AV16" s="217" t="str">
        <f t="shared" si="12"/>
        <v>V (8B)</v>
      </c>
      <c r="AW16" s="217" t="str">
        <f t="shared" si="13"/>
        <v>TD (9A)</v>
      </c>
      <c r="AX16" s="217" t="str">
        <f t="shared" si="14"/>
        <v>A (6A)</v>
      </c>
      <c r="AY16" s="217" t="str">
        <f t="shared" si="15"/>
        <v>A (8A)</v>
      </c>
      <c r="AZ16" s="217" t="str">
        <f t="shared" si="16"/>
        <v>ĐP (7A)</v>
      </c>
      <c r="BA16" s="217" t="str">
        <f t="shared" si="17"/>
        <v/>
      </c>
      <c r="BB16" s="217" t="str">
        <f t="shared" si="18"/>
        <v/>
      </c>
      <c r="BC16" s="217" t="str">
        <f t="shared" si="19"/>
        <v/>
      </c>
      <c r="BD16" s="217" t="str">
        <f>IF($D16="Huệ",$C16&amp;" (6A)",IF($F16="Huệ",$E16&amp;" (6B)",IF($H16="Huệ",$G16&amp;" (6C)",IF($J16="Huệ",$I16&amp;" (7A)",""))))&amp;IF($L16="Huệ",$K16&amp;" (7B)",IF($N16="Huệ",$M16&amp;" (7C)",IF($P16="Huệ",$O16&amp;" (8A)",IF($R16="Huệ",$Q16&amp;" (8B)",IF($T16="Huệ",$S16&amp;" (9A)",IF($V16="Huệ",$U16&amp;" (9B)",""))))))</f>
        <v>CN (6C)</v>
      </c>
      <c r="BE16" s="212" t="str">
        <f t="shared" si="31"/>
        <v>T (9B)</v>
      </c>
    </row>
    <row r="17" spans="1:57" ht="12" customHeight="1" x14ac:dyDescent="0.25">
      <c r="A17" s="7" t="s">
        <v>75</v>
      </c>
      <c r="B17" s="24">
        <v>3</v>
      </c>
      <c r="C17" s="319" t="s">
        <v>62</v>
      </c>
      <c r="D17" s="332" t="s">
        <v>50</v>
      </c>
      <c r="E17" s="308" t="s">
        <v>62</v>
      </c>
      <c r="F17" s="311" t="s">
        <v>166</v>
      </c>
      <c r="G17" s="313" t="s">
        <v>71</v>
      </c>
      <c r="H17" s="332" t="s">
        <v>46</v>
      </c>
      <c r="I17" s="306" t="s">
        <v>63</v>
      </c>
      <c r="J17" s="310" t="s">
        <v>52</v>
      </c>
      <c r="K17" s="303" t="s">
        <v>64</v>
      </c>
      <c r="L17" s="310" t="s">
        <v>135</v>
      </c>
      <c r="M17" s="303" t="s">
        <v>64</v>
      </c>
      <c r="N17" s="304" t="s">
        <v>38</v>
      </c>
      <c r="O17" s="521" t="s">
        <v>66</v>
      </c>
      <c r="P17" s="522" t="s">
        <v>47</v>
      </c>
      <c r="Q17" s="308" t="s">
        <v>62</v>
      </c>
      <c r="R17" s="311" t="s">
        <v>51</v>
      </c>
      <c r="S17" s="313" t="s">
        <v>65</v>
      </c>
      <c r="T17" s="314" t="s">
        <v>39</v>
      </c>
      <c r="U17" s="306" t="s">
        <v>72</v>
      </c>
      <c r="V17" s="315" t="s">
        <v>41</v>
      </c>
      <c r="W17" s="19" t="str">
        <f t="shared" si="21"/>
        <v/>
      </c>
      <c r="X17" s="19" t="str">
        <f t="shared" si="22"/>
        <v/>
      </c>
      <c r="Y17" s="19" t="str">
        <f t="shared" si="23"/>
        <v/>
      </c>
      <c r="Z17" s="19" t="str">
        <f t="shared" si="24"/>
        <v/>
      </c>
      <c r="AA17" s="19" t="str">
        <f t="shared" si="25"/>
        <v/>
      </c>
      <c r="AB17" s="19" t="str">
        <f t="shared" si="0"/>
        <v/>
      </c>
      <c r="AC17" s="19" t="str">
        <f t="shared" si="26"/>
        <v/>
      </c>
      <c r="AD17" s="19" t="str">
        <f t="shared" si="27"/>
        <v/>
      </c>
      <c r="AE17" s="20" t="str">
        <f t="shared" si="28"/>
        <v/>
      </c>
      <c r="AF17" s="20" t="str">
        <f t="shared" si="29"/>
        <v/>
      </c>
      <c r="AG17" s="21"/>
      <c r="AH17" s="25">
        <v>3</v>
      </c>
      <c r="AI17" s="36">
        <v>3</v>
      </c>
      <c r="AJ17" s="217" t="str">
        <f t="shared" si="30"/>
        <v/>
      </c>
      <c r="AK17" s="217" t="str">
        <f t="shared" si="1"/>
        <v>T (7C)</v>
      </c>
      <c r="AL17" s="217" t="str">
        <f t="shared" si="2"/>
        <v>CN (9A)</v>
      </c>
      <c r="AM17" s="217" t="str">
        <f t="shared" si="3"/>
        <v/>
      </c>
      <c r="AN17" s="217" t="str">
        <f t="shared" si="4"/>
        <v>Si (9B)</v>
      </c>
      <c r="AO17" s="217" t="str">
        <f t="shared" si="5"/>
        <v/>
      </c>
      <c r="AP17" s="217" t="str">
        <f t="shared" si="6"/>
        <v/>
      </c>
      <c r="AQ17" s="217" t="str">
        <f t="shared" si="7"/>
        <v/>
      </c>
      <c r="AR17" s="217" t="str">
        <f t="shared" si="8"/>
        <v/>
      </c>
      <c r="AS17" s="217" t="str">
        <f t="shared" si="9"/>
        <v>CD (6C)</v>
      </c>
      <c r="AT17" s="217" t="str">
        <f t="shared" si="10"/>
        <v/>
      </c>
      <c r="AU17" s="217" t="str">
        <f t="shared" si="11"/>
        <v>V (8A)</v>
      </c>
      <c r="AV17" s="217" t="str">
        <f t="shared" si="12"/>
        <v/>
      </c>
      <c r="AW17" s="217" t="str">
        <f t="shared" si="13"/>
        <v/>
      </c>
      <c r="AX17" s="217" t="str">
        <f t="shared" si="14"/>
        <v>A (6A)</v>
      </c>
      <c r="AY17" s="217" t="str">
        <f t="shared" si="15"/>
        <v>A (8B)</v>
      </c>
      <c r="AZ17" s="217" t="str">
        <f t="shared" si="16"/>
        <v>S (7A)</v>
      </c>
      <c r="BA17" s="217" t="str">
        <f t="shared" si="17"/>
        <v/>
      </c>
      <c r="BB17" s="217" t="str">
        <f t="shared" si="18"/>
        <v/>
      </c>
      <c r="BC17" s="217" t="str">
        <f t="shared" si="19"/>
        <v/>
      </c>
      <c r="BD17" s="217" t="str">
        <f>IF($D17="Huệ",$C17&amp;" (6A)",IF($F17="Huệ",$E17&amp;" (6B)",IF($H17="Huệ",$G17&amp;" (6C)",IF($J17="Huệ",$I17&amp;" (7A)",""))))&amp;IF($L17="Huệ",$K17&amp;" (7B)",IF($N17="Huệ",$M17&amp;" (7C)",IF($P17="Huệ",$O17&amp;" (8A)",IF($R17="Huệ",$Q17&amp;" (8B)",IF($T17="Huệ",$S17&amp;" (9A)",IF($V17="Huệ",$U17&amp;" (9B)",""))))))</f>
        <v>T (7B)</v>
      </c>
      <c r="BE17" s="215" t="str">
        <f t="shared" si="31"/>
        <v/>
      </c>
    </row>
    <row r="18" spans="1:57" ht="12" customHeight="1" x14ac:dyDescent="0.25">
      <c r="A18" s="7"/>
      <c r="B18" s="24">
        <v>4</v>
      </c>
      <c r="C18" s="319" t="s">
        <v>61</v>
      </c>
      <c r="D18" s="332" t="s">
        <v>38</v>
      </c>
      <c r="E18" s="308" t="s">
        <v>66</v>
      </c>
      <c r="F18" s="311" t="s">
        <v>46</v>
      </c>
      <c r="G18" s="313" t="s">
        <v>66</v>
      </c>
      <c r="H18" s="310" t="s">
        <v>47</v>
      </c>
      <c r="I18" s="306" t="s">
        <v>66</v>
      </c>
      <c r="J18" s="310" t="s">
        <v>45</v>
      </c>
      <c r="K18" s="303" t="s">
        <v>68</v>
      </c>
      <c r="L18" s="304" t="s">
        <v>49</v>
      </c>
      <c r="M18" s="303" t="s">
        <v>63</v>
      </c>
      <c r="N18" s="304" t="s">
        <v>52</v>
      </c>
      <c r="O18" s="303" t="s">
        <v>64</v>
      </c>
      <c r="P18" s="304" t="s">
        <v>39</v>
      </c>
      <c r="Q18" s="308" t="s">
        <v>64</v>
      </c>
      <c r="R18" s="311" t="s">
        <v>37</v>
      </c>
      <c r="S18" s="312" t="s">
        <v>72</v>
      </c>
      <c r="T18" s="316" t="s">
        <v>41</v>
      </c>
      <c r="U18" s="306" t="s">
        <v>62</v>
      </c>
      <c r="V18" s="315" t="s">
        <v>50</v>
      </c>
      <c r="W18" s="19" t="str">
        <f t="shared" si="21"/>
        <v/>
      </c>
      <c r="X18" s="19" t="str">
        <f t="shared" si="22"/>
        <v/>
      </c>
      <c r="Y18" s="19" t="str">
        <f t="shared" si="23"/>
        <v/>
      </c>
      <c r="Z18" s="19" t="str">
        <f t="shared" si="24"/>
        <v/>
      </c>
      <c r="AA18" s="19" t="str">
        <f t="shared" si="25"/>
        <v/>
      </c>
      <c r="AB18" s="19" t="str">
        <f t="shared" si="0"/>
        <v/>
      </c>
      <c r="AC18" s="19" t="str">
        <f t="shared" si="26"/>
        <v/>
      </c>
      <c r="AD18" s="19" t="str">
        <f t="shared" si="27"/>
        <v/>
      </c>
      <c r="AE18" s="20" t="str">
        <f t="shared" si="28"/>
        <v/>
      </c>
      <c r="AF18" s="20" t="str">
        <f>IF(AND(V18&lt;&gt;D18,V18&lt;&gt;H18,V18&lt;&gt;J18,V18&lt;&gt;L18,V18&lt;&gt;N18,V18&lt;&gt;R18,V18&lt;&gt;F18,V18&lt;&gt;P18,V18&lt;&gt;T18),"","S")</f>
        <v/>
      </c>
      <c r="AG18" s="21"/>
      <c r="AH18" s="25"/>
      <c r="AI18" s="36">
        <v>4</v>
      </c>
      <c r="AJ18" s="217" t="str">
        <f t="shared" si="30"/>
        <v>T (8B)</v>
      </c>
      <c r="AK18" s="217" t="str">
        <f t="shared" si="1"/>
        <v>TN (6A)</v>
      </c>
      <c r="AL18" s="217" t="str">
        <f t="shared" si="2"/>
        <v>T (8A)</v>
      </c>
      <c r="AM18" s="217" t="str">
        <f t="shared" si="3"/>
        <v/>
      </c>
      <c r="AN18" s="217" t="str">
        <f t="shared" si="4"/>
        <v>Si (9A)</v>
      </c>
      <c r="AO18" s="217" t="str">
        <f>IF($D18="Hoàng",$C18&amp;" (6A)",IF($F18="Hoàng",$E18&amp;" (6B)",IF($H18="Hoàng",$G18&amp;" (6C)",IF($J18="Hoàng",$I18&amp;" (7A)",""))))&amp;IF($L18="Hoàng",$K18&amp;" (7B)",IF($N18="Hoàng",#REF!&amp;" (7C)",IF($P18="Hoàng",$O18&amp;" (8A)",IF($R18="Hoàng",$Q18&amp;" (8B)",IF($T18="Hoàng",$S18&amp;" (9A)",IF($V18="Hoàng",$U18&amp;" (9B)",""))))))</f>
        <v/>
      </c>
      <c r="AP18" s="217" t="str">
        <f t="shared" si="6"/>
        <v/>
      </c>
      <c r="AQ18" s="217" t="str">
        <f t="shared" si="7"/>
        <v/>
      </c>
      <c r="AR18" s="217" t="str">
        <f t="shared" si="8"/>
        <v/>
      </c>
      <c r="AS18" s="217" t="str">
        <f t="shared" si="9"/>
        <v>V (6B)</v>
      </c>
      <c r="AT18" s="217" t="str">
        <f t="shared" si="10"/>
        <v/>
      </c>
      <c r="AU18" s="217" t="str">
        <f t="shared" si="11"/>
        <v>V (6C)</v>
      </c>
      <c r="AV18" s="217" t="str">
        <f t="shared" si="12"/>
        <v>V (7A)</v>
      </c>
      <c r="AW18" s="217" t="str">
        <f t="shared" si="13"/>
        <v>TD (7B)</v>
      </c>
      <c r="AX18" s="217" t="str">
        <f t="shared" si="14"/>
        <v>A (9B)</v>
      </c>
      <c r="AY18" s="217" t="str">
        <f t="shared" si="15"/>
        <v/>
      </c>
      <c r="AZ18" s="217" t="str">
        <f t="shared" si="16"/>
        <v>S (7C)</v>
      </c>
      <c r="BA18" s="217" t="str">
        <f t="shared" si="17"/>
        <v/>
      </c>
      <c r="BB18" s="217" t="str">
        <f t="shared" si="18"/>
        <v/>
      </c>
      <c r="BC18" s="217" t="str">
        <f t="shared" si="19"/>
        <v/>
      </c>
      <c r="BD18" s="217" t="str">
        <f>IF($D18="Huệ",$C18&amp;" (6A)",IF($F18="Huệ",$E18&amp;" (6B)",IF($H18="Huệ",$G18&amp;" (6C)",IF($J18="Huệ",$I18&amp;" (7A)",""))))&amp;IF($L18="Huệ",$K18&amp;" (7B)",IF($N18="Huệ",$M18&amp;" (7C)",IF($P18="Huệ",$O18&amp;" (8A)",IF($R18="Huệ",$Q18&amp;" (8B)",IF($T18="Huệ",$S18&amp;" (9A)",IF($V18="Huệ",$U18&amp;" (9B)",""))))))</f>
        <v/>
      </c>
      <c r="BE18" s="213" t="str">
        <f t="shared" si="31"/>
        <v>T (8B)</v>
      </c>
    </row>
    <row r="19" spans="1:57" ht="12" customHeight="1" x14ac:dyDescent="0.25">
      <c r="A19" s="37"/>
      <c r="B19" s="38">
        <v>5</v>
      </c>
      <c r="C19" s="333" t="s">
        <v>61</v>
      </c>
      <c r="D19" s="334" t="s">
        <v>38</v>
      </c>
      <c r="E19" s="308" t="s">
        <v>66</v>
      </c>
      <c r="F19" s="320" t="s">
        <v>46</v>
      </c>
      <c r="G19" s="335" t="s">
        <v>66</v>
      </c>
      <c r="H19" s="334" t="s">
        <v>47</v>
      </c>
      <c r="I19" s="318" t="s">
        <v>66</v>
      </c>
      <c r="J19" s="317" t="s">
        <v>45</v>
      </c>
      <c r="K19" s="336" t="s">
        <v>63</v>
      </c>
      <c r="L19" s="317" t="s">
        <v>52</v>
      </c>
      <c r="M19" s="303" t="s">
        <v>72</v>
      </c>
      <c r="N19" s="304" t="s">
        <v>41</v>
      </c>
      <c r="O19" s="303" t="s">
        <v>65</v>
      </c>
      <c r="P19" s="304" t="s">
        <v>39</v>
      </c>
      <c r="Q19" s="337" t="s">
        <v>65</v>
      </c>
      <c r="R19" s="311" t="s">
        <v>37</v>
      </c>
      <c r="S19" s="321" t="s">
        <v>62</v>
      </c>
      <c r="T19" s="324" t="s">
        <v>51</v>
      </c>
      <c r="U19" s="306" t="s">
        <v>62</v>
      </c>
      <c r="V19" s="338" t="s">
        <v>50</v>
      </c>
      <c r="W19" s="28" t="str">
        <f t="shared" si="21"/>
        <v/>
      </c>
      <c r="X19" s="29" t="str">
        <f t="shared" si="22"/>
        <v/>
      </c>
      <c r="Y19" s="29" t="str">
        <f t="shared" si="23"/>
        <v/>
      </c>
      <c r="Z19" s="29" t="str">
        <f t="shared" si="24"/>
        <v/>
      </c>
      <c r="AA19" s="29" t="str">
        <f t="shared" si="25"/>
        <v/>
      </c>
      <c r="AB19" s="29" t="str">
        <f t="shared" si="0"/>
        <v/>
      </c>
      <c r="AC19" s="29" t="str">
        <f t="shared" si="26"/>
        <v/>
      </c>
      <c r="AD19" s="29" t="str">
        <f t="shared" si="27"/>
        <v/>
      </c>
      <c r="AE19" s="20" t="str">
        <f t="shared" si="28"/>
        <v/>
      </c>
      <c r="AF19" s="20" t="str">
        <f>IF(AND(V19&lt;&gt;D19,V19&lt;&gt;H19,V19&lt;&gt;J19,V19&lt;&gt;L19,V19&lt;&gt;N19,V19&lt;&gt;R19,V19&lt;&gt;F19,V19&lt;&gt;P19,V19&lt;&gt;T19),"","S")</f>
        <v/>
      </c>
      <c r="AG19" s="39"/>
      <c r="AH19" s="31"/>
      <c r="AI19" s="40">
        <v>5</v>
      </c>
      <c r="AJ19" s="218" t="str">
        <f t="shared" si="30"/>
        <v>CN (8B)</v>
      </c>
      <c r="AK19" s="218" t="str">
        <f t="shared" si="1"/>
        <v>TN (6A)</v>
      </c>
      <c r="AL19" s="218" t="str">
        <f t="shared" si="2"/>
        <v>CN (8A)</v>
      </c>
      <c r="AM19" s="218" t="str">
        <f t="shared" si="3"/>
        <v/>
      </c>
      <c r="AN19" s="218" t="str">
        <f t="shared" si="4"/>
        <v>Si (7C)</v>
      </c>
      <c r="AO19" s="217" t="str">
        <f>IF($D19="Hoàng",$C19&amp;" (6A)",IF($F19="Hoàng",$E19&amp;" (6B)",IF($H19="Hoàng",$G19&amp;" (6C)",IF($J19="Hoàng",$I19&amp;" (7A)",""))))&amp;IF($L19="Hoàng",$K19&amp;" (7B)",IF($N19="Hoàng",#REF!&amp;" (7C)",IF($P19="Hoàng",$O19&amp;" (8A)",IF($R19="Hoàng",$Q19&amp;" (8B)",IF($T19="Hoàng",$S19&amp;" (9A)",IF($V19="Hoàng",$U19&amp;" (9B)",""))))))</f>
        <v/>
      </c>
      <c r="AP19" s="218" t="str">
        <f t="shared" si="6"/>
        <v/>
      </c>
      <c r="AQ19" s="218" t="str">
        <f t="shared" si="7"/>
        <v/>
      </c>
      <c r="AR19" s="218" t="str">
        <f t="shared" si="8"/>
        <v/>
      </c>
      <c r="AS19" s="218" t="str">
        <f t="shared" si="9"/>
        <v>V (6B)</v>
      </c>
      <c r="AT19" s="218" t="str">
        <f t="shared" si="10"/>
        <v/>
      </c>
      <c r="AU19" s="218" t="str">
        <f t="shared" si="11"/>
        <v>V (6C)</v>
      </c>
      <c r="AV19" s="218" t="str">
        <f t="shared" si="12"/>
        <v>V (7A)</v>
      </c>
      <c r="AW19" s="218" t="str">
        <f t="shared" si="13"/>
        <v/>
      </c>
      <c r="AX19" s="218" t="str">
        <f t="shared" si="14"/>
        <v>A (9B)</v>
      </c>
      <c r="AY19" s="218" t="str">
        <f t="shared" si="15"/>
        <v>A (9A)</v>
      </c>
      <c r="AZ19" s="218" t="str">
        <f t="shared" si="16"/>
        <v>S (7B)</v>
      </c>
      <c r="BA19" s="218" t="str">
        <f t="shared" si="17"/>
        <v/>
      </c>
      <c r="BB19" s="218" t="str">
        <f t="shared" si="18"/>
        <v/>
      </c>
      <c r="BC19" s="218" t="str">
        <f t="shared" si="19"/>
        <v/>
      </c>
      <c r="BD19" s="218" t="str">
        <f>IF($D19="Huệ",$C19&amp;" (6A)",IF($F19="Huệ",$E19&amp;" (6B)",IF($H19="Huệ",$G19&amp;" (6C)",IF($J19="Huệ",$I19&amp;" (7A)",""))))&amp;IF($L19="Huệ",$K19&amp;" (7B)",IF($N19="Huệ",$M19&amp;" (7C)",IF($P19="Huệ",$O19&amp;" (8A)",IF($R19="Huệ",$Q19&amp;" (8B)",IF($T19="Huệ",$S19&amp;" (9A)",IF($V19="Huệ",$U19&amp;" (9B)",""))))))</f>
        <v/>
      </c>
      <c r="BE19" s="214" t="str">
        <f t="shared" si="31"/>
        <v>CN (8B)</v>
      </c>
    </row>
    <row r="20" spans="1:57" ht="12" customHeight="1" x14ac:dyDescent="0.25">
      <c r="A20" s="7"/>
      <c r="B20" s="15">
        <v>1</v>
      </c>
      <c r="C20" s="303" t="s">
        <v>80</v>
      </c>
      <c r="D20" s="310" t="s">
        <v>162</v>
      </c>
      <c r="E20" s="327" t="s">
        <v>67</v>
      </c>
      <c r="F20" s="311" t="s">
        <v>42</v>
      </c>
      <c r="G20" s="313" t="s">
        <v>68</v>
      </c>
      <c r="H20" s="310" t="s">
        <v>49</v>
      </c>
      <c r="I20" s="306" t="s">
        <v>71</v>
      </c>
      <c r="J20" s="310" t="s">
        <v>54</v>
      </c>
      <c r="K20" s="339" t="s">
        <v>64</v>
      </c>
      <c r="L20" s="307" t="s">
        <v>135</v>
      </c>
      <c r="M20" s="330" t="s">
        <v>63</v>
      </c>
      <c r="N20" s="307" t="s">
        <v>52</v>
      </c>
      <c r="O20" s="330" t="s">
        <v>66</v>
      </c>
      <c r="P20" s="307" t="s">
        <v>47</v>
      </c>
      <c r="Q20" s="308" t="s">
        <v>62</v>
      </c>
      <c r="R20" s="340" t="s">
        <v>51</v>
      </c>
      <c r="S20" s="313" t="s">
        <v>73</v>
      </c>
      <c r="T20" s="341" t="s">
        <v>150</v>
      </c>
      <c r="U20" s="342" t="s">
        <v>77</v>
      </c>
      <c r="V20" s="315" t="s">
        <v>53</v>
      </c>
      <c r="W20" s="19" t="str">
        <f t="shared" si="21"/>
        <v/>
      </c>
      <c r="X20" s="19" t="str">
        <f t="shared" si="22"/>
        <v/>
      </c>
      <c r="Y20" s="19" t="str">
        <f t="shared" si="23"/>
        <v/>
      </c>
      <c r="Z20" s="19" t="str">
        <f t="shared" si="24"/>
        <v/>
      </c>
      <c r="AA20" s="19" t="str">
        <f t="shared" si="25"/>
        <v/>
      </c>
      <c r="AB20" s="19" t="str">
        <f t="shared" si="0"/>
        <v/>
      </c>
      <c r="AC20" s="19" t="str">
        <f t="shared" si="26"/>
        <v/>
      </c>
      <c r="AD20" s="19" t="str">
        <f t="shared" si="27"/>
        <v/>
      </c>
      <c r="AE20" s="20" t="str">
        <f t="shared" ref="AE20" si="32">IF(AND(T20&lt;&gt;D20,T20&lt;&gt;H20,T20&lt;&gt;J20,T20&lt;&gt;L20,T20&lt;&gt;N20,T20&lt;&gt;R20,T20&lt;&gt;V20,T20&lt;&gt;P20,T20&lt;&gt;F20),"","S")</f>
        <v/>
      </c>
      <c r="AF20" s="20" t="str">
        <f t="shared" si="29"/>
        <v/>
      </c>
      <c r="AG20" s="21"/>
      <c r="AH20" s="35"/>
      <c r="AI20" s="23">
        <v>1</v>
      </c>
      <c r="AJ20" s="211" t="str">
        <f>IF($D20="T.Trang",$C20&amp;" (6A)",IF($F20="T.Trang",$E20&amp;" (6B)",IF($H20="T.Trang",$G20&amp;" (6C)",IF($J20="T.Trang",$I20&amp;" (7A)",""))))&amp;IF($L20="T.Trang",$K20&amp;" (7B)",IF($N20="T.Trang",$M20&amp;" (7C)",IF($P20="T.Trang",$O20&amp;" (8A)",IF($R20="T.Trang",$Q20&amp;" (8B)",IF($T20="T.Trang",#REF!&amp;" (9A)",IF($V20="T.Trang",$U20&amp;" (9B)",""))))))</f>
        <v/>
      </c>
      <c r="AK20" s="211" t="str">
        <f>IF($D20="Thắng",$C20&amp;" (6A)",IF($F20="Thắng",$E20&amp;" (6B)",IF($H20="Thắng",$G20&amp;" (6C)",IF($J20="Thắng",$I20&amp;" (7A)",""))))&amp;IF($L20="Thắng",$K20&amp;" (7B)",IF($N20="Thắng",$M20&amp;" (7C)",IF($P20="Thắng",$O20&amp;" (8A)",IF($R20="Thắng",$Q20&amp;" (8B)",IF($T20="Thắng",#REF!&amp;" (9A)",IF($V20="Thắng",$U20&amp;" (9B)",""))))))</f>
        <v/>
      </c>
      <c r="AL20" s="211" t="str">
        <f>IF($D20="Khang",$C20&amp;" (6A)",IF($F20="Khang",$E20&amp;" (6B)",IF($H20="Khang",$G20&amp;" (6C)",IF($J20="Khang",$I20&amp;" (7A)",""))))&amp;IF($L20="Khang",$K20&amp;" (7B)",IF($N20="Khang",$M20&amp;" (7C)",IF($P20="Khang",$O20&amp;" (8A)",IF($R20="Khang",$Q20&amp;" (8B)",IF($T20="Khang",#REF!&amp;" (9A)",IF($V20="Khang",$U20&amp;" (9B)",""))))))</f>
        <v/>
      </c>
      <c r="AM20" s="211" t="str">
        <f>IF($D20="Vũ",$C20&amp;" (6A)",IF($F20="Vũ",$E20&amp;" (6B)",IF($H20="Vũ",$G20&amp;" (6C)",IF($J20="Vũ",$I20&amp;" (7A)",""))))&amp;IF($L20="Vũ",$K20&amp;" (7B)",IF($N20="Vũ",$M20&amp;" (7C)",IF($P20="Vũ",$O20&amp;" (8A)",IF($R20="Vũ",$Q20&amp;" (8B)",IF($T20="Vũ",#REF!&amp;" (9A)",IF($V20="Vũ",$U20&amp;" (9B)",""))))))</f>
        <v/>
      </c>
      <c r="AN20" s="211" t="str">
        <f>IF($D20="V.Anh",$C20&amp;" (6A)",IF($F20="V.Anh",$E20&amp;" (6B)",IF($H20="V.Anh",$G20&amp;" (6C)",IF($J20="V.Anh",$I20&amp;" (7A)",""))))&amp;IF($L20="V.Anh",$K20&amp;" (7B)",IF($N20="V.Anh",$M20&amp;" (7C)",IF($P20="V.Anh",$O20&amp;" (8A)",IF($R20="V.Anh",$Q20&amp;" (8B)",IF($T20="V.Anh",#REF!&amp;" (9A)",IF($V20="V.Anh",$U20&amp;" (9B)",""))))))</f>
        <v/>
      </c>
      <c r="AO20" s="217" t="str">
        <f>IF($D20="Hoàng",$C20&amp;" (6A)",IF($F20="Hoàng",$E20&amp;" (6B)",IF($H20="Hoàng",$G20&amp;" (6C)",IF($J20="Hoàng",$I20&amp;" (7A)",""))))&amp;IF($L20="Hoàng",$K20&amp;" (7B)",IF($N20="Hoàng",#REF!&amp;" (7C)",IF($P20="Hoàng",$O20&amp;" (8A)",IF($R20="Hoàng",$Q20&amp;" (8B)",IF($T20="Hoàng",$S20&amp;" (9A)",IF($V20="Hoàng",$U20&amp;" (9B)",""))))))</f>
        <v>Đ (6B)</v>
      </c>
      <c r="AP20" s="211" t="str">
        <f>IF($D20="Tùng",$C20&amp;" (6A)",IF($F20="Tùng",$E20&amp;" (6B)",IF($H20="Tùng",$G20&amp;" (6C)",IF($J20="Tùng",$I20&amp;" (7A)",""))))&amp;IF($L20="Tùng",$K20&amp;" (7B)",IF($N20="Tùng",$M20&amp;" (7C)",IF($P20="Tùng",$O20&amp;" (8A)",IF($R20="Tùng",$Q20&amp;" (8B)",IF($T20="Tùng",#REF!&amp;" (9A)",IF($V20="Tùng",$U20&amp;" (9B)",""))))))</f>
        <v/>
      </c>
      <c r="AQ20" s="218" t="str">
        <f t="shared" si="7"/>
        <v>H (9A)</v>
      </c>
      <c r="AR20" s="211" t="str">
        <f>IF($D20="Lan",$C20&amp;" (6A)",IF($F20="Lan",$E20&amp;" (6B)",IF($H20="Lan",$G20&amp;" (6C)",IF($J20="Lan",$I20&amp;" (7A)",""))))&amp;IF($L20="Lan",$K20&amp;" (7B)",IF($N20="Lan",$M20&amp;" (7C)",IF($P20="Lan",$O20&amp;" (8A)",IF($R20="Lan",$Q20&amp;" (8B)",IF($T20="Lan",#REF!&amp;" (9A)",IF($V20="Lan",$U20&amp;" (9B)",""))))))</f>
        <v/>
      </c>
      <c r="AS20" s="211" t="str">
        <f>IF($D20="Giang",$C20&amp;" (6A)",IF($F20="Giang",$E20&amp;" (6B)",IF($H20="Giang",$G20&amp;" (6C)",IF($J20="Giang",$I20&amp;" (7A)",""))))&amp;IF($L20="Giang",$K20&amp;" (7B)",IF($N20="Giang",$M20&amp;" (7C)",IF($P20="Giang",$O20&amp;" (8A)",IF($R20="Giang",$Q20&amp;" (8B)",IF($T20="Giang",#REF!&amp;" (9A)",IF($V20="Giang",$U20&amp;" (9B)",""))))))</f>
        <v/>
      </c>
      <c r="AT20" s="211" t="str">
        <f>IF($D20="Khánh",$C20&amp;" (6A)",IF($F20="Khánh",$E20&amp;" (6B)",IF($H20="Khánh",$G20&amp;" (6C)",IF($J20="Khánh",$I20&amp;" (7A)",""))))&amp;IF($L20="Khánh",$K20&amp;" (7B)",IF($N20="Khánh",$M20&amp;" (7C)",IF($P20="Khánh",$O20&amp;" (8A)",IF($R20="Khánh",$Q20&amp;" (8B)",IF($T20="Khánh",#REF!&amp;" (9A)",IF($V20="Khánh",$U20&amp;" (9B)",""))))))</f>
        <v/>
      </c>
      <c r="AU20" s="211" t="str">
        <f>IF($D20="Bình",$C20&amp;" (6A)",IF($F20="Bình",$E20&amp;" (6B)",IF($H20="Bình",$G20&amp;" (6C)",IF($J20="Bình",$I20&amp;" (7A)",""))))&amp;IF($L20="Bình",$K20&amp;" (7B)",IF($N20="Bình",$M20&amp;" (7C)",IF($P20="Bình",$O20&amp;" (8A)",IF($R20="Bình",$Q20&amp;" (8B)",IF($T20="Bình",#REF!&amp;" (9A)",IF($V20="Bình",$U20&amp;" (9B)",""))))))</f>
        <v>V (8A)</v>
      </c>
      <c r="AV20" s="211" t="str">
        <f>IF($D20="K.Trang",$C20&amp;" (6A)",IF($F20="K.Trang",$E20&amp;" (6B)",IF($H20="K.Trang",$G20&amp;" (6C)",IF($J20="K.Trang",$I20&amp;" (7A)",""))))&amp;IF($L20="K.Trang",$K20&amp;" (7B)",IF($N20="K.Trang",$M20&amp;" (7C)",IF($P20="K.Trang",$O20&amp;" (8A)",IF($R20="K.Trang",$Q20&amp;" (8B)",IF($T20="K.Trang",#REF!&amp;" (9A)",IF($V20="K.Trang",$U20&amp;" (9B)",""))))))</f>
        <v/>
      </c>
      <c r="AW20" s="211" t="str">
        <f>IF($D20="Đính",$C20&amp;" (6A)",IF($F20="Đính",$E20&amp;" (6B)",IF($H20="Đính",$G20&amp;" (6C)",IF($J20="Đính",$I20&amp;" (7A)",""))))&amp;IF($L20="Đính",$K20&amp;" (7B)",IF($N20="Đính",$M20&amp;" (7C)",IF($P20="Đính",$O20&amp;" (8A)",IF($R20="Đính",$Q20&amp;" (8B)",IF($T20="Đính",#REF!&amp;" (9A)",IF($V20="Đính",$U20&amp;" (9B)",""))))))</f>
        <v>TD (6C)</v>
      </c>
      <c r="AX20" s="211" t="str">
        <f>IF($D20="Vinh",$C20&amp;" (6A)",IF($F20="Vinh",$E20&amp;" (6B)",IF($H20="Vinh",$G20&amp;" (6C)",IF($J20="Vinh",$I20&amp;" (7A)",""))))&amp;IF($L20="Vinh",$K20&amp;" (7B)",IF($N20="Vinh",$M20&amp;" (7C)",IF($P20="Vinh",$O20&amp;" (8A)",IF($R20="Vinh",$Q20&amp;" (8B)",IF($T20="Vinh",#REF!&amp;" (9A)",IF($V20="Vinh",$U20&amp;" (9B)",""))))))</f>
        <v/>
      </c>
      <c r="AY20" s="211" t="str">
        <f>IF($D20="Dương",$C20&amp;" (6A)",IF($F20="Dương",$E20&amp;" (6B)",IF($H20="Dương",$G20&amp;" (6C)",IF($J20="Dương",$I20&amp;" (7A)",""))))&amp;IF($L20="Dương",$K20&amp;" (7B)",IF($N20="Dương",$M20&amp;" (7C)",IF($P20="Dương",$O20&amp;" (8A)",IF($R20="Dương",$Q20&amp;" (8B)",IF($T20="Dương",#REF!&amp;" (9A)",IF($V20="Dương",$U20&amp;" (9B)",""))))))</f>
        <v>A (8B)</v>
      </c>
      <c r="AZ20" s="211" t="str">
        <f>IF($D20="Bích",$C20&amp;" (6A)",IF($F20="Bích",$E20&amp;" (6B)",IF($H20="Bích",$G20&amp;" (6C)",IF($J20="Bích",$I20&amp;" (7A)",""))))&amp;IF($L20="Bích",$K20&amp;" (7B)",IF($N20="Bích",$M20&amp;" (7C)",IF($P20="Bích",$O20&amp;" (8A)",IF($R20="Bích",$Q20&amp;" (8B)",IF($T20="Bích",#REF!&amp;" (9A)",IF($V20="Bích",$U20&amp;" (9B)",""))))))</f>
        <v>S (7C)</v>
      </c>
      <c r="BA20" s="211" t="str">
        <f>IF($D20="Hà",$C20&amp;" (6A)",IF($F20="Hà",$E20&amp;" (6B)",IF($H20="Hà",$G20&amp;" (6C)",IF($J20="Hà",$I20&amp;" (7A)",""))))&amp;IF($L20="Hà",$K20&amp;" (7B)",IF($N20="Hà",$M20&amp;" (7C)",IF($P20="Hà",$O20&amp;" (8A)",IF($R20="Hà",$Q20&amp;" (8B)",IF($T20="Hà",#REF!&amp;" (9A)",IF($V20="Hà",$U20&amp;" (9B)",""))))))</f>
        <v>MT (9B)</v>
      </c>
      <c r="BB20" s="211" t="str">
        <f>IF($D20="Doanh",$C20&amp;" (6A)",IF($F20="Doanh",$E20&amp;" (6B)",IF($H20="Doanh",$G20&amp;" (6C)",IF($J20="Doanh",$I20&amp;" (7A)",""))))&amp;IF($L20="Doanh",$K20&amp;" (7B)",IF($N20="Doanh",$M20&amp;" (7C)",IF($P20="Doanh",$O20&amp;" (8A)",IF($R20="Doanh",$Q20&amp;" (8B)",IF($T20="Doanh",#REF!&amp;" (9A)",IF($V20="Doanh",$U20&amp;" (9B)",""))))))</f>
        <v>CD (7A)</v>
      </c>
      <c r="BC20" s="211" t="str">
        <f>IF($D20="Oanh",$C20&amp;" (6A)",IF($F20="Oanh",$E20&amp;" (6B)",IF($H20="Oanh",$G20&amp;" (6C)",IF($J20="Oanh",$I20&amp;" (7A)",""))))&amp;IF($L20="Oanh",$K20&amp;" (7B)",IF($N20="Oanh",$M20&amp;" (7C)",IF($P20="Oanh",$O20&amp;" (8A)",IF($R20="Oanh",$Q20&amp;" (8B)",IF($T20="Oanh",#REF!&amp;" (9A)",IF($V20="Oanh",$U20&amp;" (9B)",""))))))</f>
        <v/>
      </c>
      <c r="BD20" s="211" t="str">
        <f>IF($D20="Huệ",$C20&amp;" (6A)",IF($F20="Huệ",$E20&amp;" (6B)",IF($H20="Huệ",$G20&amp;" (6C)",IF($J20="Huệ",$I20&amp;" (7A)",""))))&amp;IF($L20="Huệ",$K20&amp;" (7B)",IF($N20="Huệ",$M20&amp;" (7C)",IF($P20="Huệ",$O20&amp;" (8A)",IF($R20="Huệ",$Q20&amp;" (8B)",IF($T20="Huệ",#REF!&amp;" (9A)",IF($V20="Huệ",$U20&amp;" (9B)",""))))))</f>
        <v>T (7B)</v>
      </c>
      <c r="BE20" s="211" t="str">
        <f>IF($D20="T.Trang",$C20&amp;" (6A)",IF($F20="T.Trang",$E20&amp;" (6B)",IF($H20="T.Trang",$G20&amp;" (6C)",IF($J20="T.Trang",$I20&amp;" (7A)",""))))&amp;IF($L20="T.Trang",$K20&amp;" (7B)",IF($N20="T.Trang",$M20&amp;" (7C)",IF($P20="T.Trang",$O20&amp;" (8A)",IF($R20="T.Trang",$Q20&amp;" (8B)",IF($T20="T.Trang",#REF!&amp;" (9B)",IF($V20="T.Trang",$U20&amp;" (9B)",""))))))</f>
        <v/>
      </c>
    </row>
    <row r="21" spans="1:57" ht="12" customHeight="1" x14ac:dyDescent="0.25">
      <c r="A21" s="7"/>
      <c r="B21" s="15">
        <v>2</v>
      </c>
      <c r="C21" s="303" t="s">
        <v>84</v>
      </c>
      <c r="D21" s="304" t="s">
        <v>44</v>
      </c>
      <c r="E21" s="305" t="s">
        <v>80</v>
      </c>
      <c r="F21" s="304" t="s">
        <v>162</v>
      </c>
      <c r="G21" s="303" t="s">
        <v>77</v>
      </c>
      <c r="H21" s="304" t="s">
        <v>53</v>
      </c>
      <c r="I21" s="306" t="s">
        <v>63</v>
      </c>
      <c r="J21" s="310" t="s">
        <v>52</v>
      </c>
      <c r="K21" s="303" t="s">
        <v>68</v>
      </c>
      <c r="L21" s="304" t="s">
        <v>49</v>
      </c>
      <c r="M21" s="303" t="s">
        <v>71</v>
      </c>
      <c r="N21" s="304" t="s">
        <v>54</v>
      </c>
      <c r="O21" s="312" t="s">
        <v>66</v>
      </c>
      <c r="P21" s="310" t="s">
        <v>47</v>
      </c>
      <c r="Q21" s="308" t="s">
        <v>64</v>
      </c>
      <c r="R21" s="304" t="s">
        <v>37</v>
      </c>
      <c r="S21" s="313" t="s">
        <v>67</v>
      </c>
      <c r="T21" s="343" t="s">
        <v>42</v>
      </c>
      <c r="U21" s="344" t="s">
        <v>72</v>
      </c>
      <c r="V21" s="315" t="s">
        <v>41</v>
      </c>
      <c r="W21" s="19" t="str">
        <f t="shared" si="21"/>
        <v/>
      </c>
      <c r="X21" s="19" t="str">
        <f t="shared" si="22"/>
        <v/>
      </c>
      <c r="Y21" s="19" t="str">
        <f t="shared" si="23"/>
        <v/>
      </c>
      <c r="Z21" s="19" t="str">
        <f t="shared" si="24"/>
        <v/>
      </c>
      <c r="AA21" s="19" t="str">
        <f t="shared" si="25"/>
        <v/>
      </c>
      <c r="AB21" s="19" t="str">
        <f t="shared" si="0"/>
        <v/>
      </c>
      <c r="AC21" s="19" t="str">
        <f t="shared" si="26"/>
        <v/>
      </c>
      <c r="AD21" s="19" t="str">
        <f t="shared" si="27"/>
        <v/>
      </c>
      <c r="AE21" s="20" t="str">
        <f t="shared" si="28"/>
        <v/>
      </c>
      <c r="AF21" s="20" t="str">
        <f t="shared" si="29"/>
        <v/>
      </c>
      <c r="AG21" s="21"/>
      <c r="AH21" s="25">
        <v>4</v>
      </c>
      <c r="AI21" s="26">
        <v>2</v>
      </c>
      <c r="AJ21" s="217" t="str">
        <f>IF($D21="T.Trang",$C21&amp;" (6A)",IF($F21="T.Trang",$E21&amp;" (6B)",IF($H21="T.Trang",$G21&amp;" (6C)",IF($J21="T.Trang",$I21&amp;" (7A)",""))))&amp;IF($L21="T.Trang",$K21&amp;" (7B)",IF($N21="T.Trang",$M21&amp;" (7C)",IF($P21="T.Trang",$O21&amp;" (8A)",IF($R21="T.Trang",$Q21&amp;" (8B)",IF($T21="T.Trang",$S20&amp;" (9A)",IF($V21="T.Trang",$U21&amp;" (9B)",""))))))</f>
        <v>T (8B)</v>
      </c>
      <c r="AK21" s="217" t="str">
        <f>IF($D21="Thắng",$C21&amp;" (6A)",IF($F21="Thắng",$E21&amp;" (6B)",IF($H21="Thắng",$G21&amp;" (6C)",IF($J21="Thắng",$I21&amp;" (7A)",""))))&amp;IF($L21="Thắng",$K21&amp;" (7B)",IF($N21="Thắng",$M21&amp;" (7C)",IF($P21="Thắng",$O21&amp;" (8A)",IF($R21="Thắng",$Q21&amp;" (8B)",IF($T21="Thắng",$S20&amp;" (9A)",IF($V21="Thắng",$U21&amp;" (9B)",""))))))</f>
        <v/>
      </c>
      <c r="AL21" s="217" t="str">
        <f>IF($D21="Khang",$C21&amp;" (6A)",IF($F21="Khang",$E21&amp;" (6B)",IF($H21="Khang",$G21&amp;" (6C)",IF($J21="Khang",$I21&amp;" (7A)",""))))&amp;IF($L21="Khang",$K21&amp;" (7B)",IF($N21="Khang",$M21&amp;" (7C)",IF($P21="Khang",$O21&amp;" (8A)",IF($R21="Khang",$Q21&amp;" (8B)",IF($T21="Khang",$S20&amp;" (9A)",IF($V21="Khang",$U21&amp;" (9B)",""))))))</f>
        <v/>
      </c>
      <c r="AM21" s="217" t="str">
        <f>IF($D21="Vũ",$C21&amp;" (6A)",IF($F21="Vũ",$E21&amp;" (6B)",IF($H21="Vũ",$G21&amp;" (6C)",IF($J21="Vũ",$I21&amp;" (7A)",""))))&amp;IF($L21="Vũ",$K21&amp;" (7B)",IF($N21="Vũ",$M21&amp;" (7C)",IF($P21="Vũ",$O21&amp;" (8A)",IF($R21="Vũ",$Q21&amp;" (8B)",IF($T21="Vũ",$S20&amp;" (9A)",IF($V21="Vũ",$U21&amp;" (9B)",""))))))</f>
        <v/>
      </c>
      <c r="AN21" s="217" t="str">
        <f>IF($D21="V.Anh",$C21&amp;" (6A)",IF($F21="V.Anh",$E21&amp;" (6B)",IF($H21="V.Anh",$G21&amp;" (6C)",IF($J21="V.Anh",$I21&amp;" (7A)",""))))&amp;IF($L21="V.Anh",$K21&amp;" (7B)",IF($N21="V.Anh",$M21&amp;" (7C)",IF($P21="V.Anh",$O21&amp;" (8A)",IF($R21="V.Anh",$Q21&amp;" (8B)",IF($T21="V.Anh",$S20&amp;" (9A)",IF($V21="V.Anh",$U21&amp;" (9B)",""))))))</f>
        <v>Si (9B)</v>
      </c>
      <c r="AO21" s="217" t="str">
        <f>IF($D21="Hoàng",$C21&amp;" (6A)",IF($F21="Hoàng",$E21&amp;" (6B)",IF($H21="Hoàng",$G21&amp;" (6C)",IF($J21="Hoàng",$I21&amp;" (7A)",""))))&amp;IF($L21="Hoàng",$K21&amp;" (7B)",IF($N21="Hoàng",#REF!&amp;" (7C)",IF($P21="Hoàng",$O21&amp;" (8A)",IF($R21="Hoàng",$Q21&amp;" (8B)",IF($T21="Hoàng",$S21&amp;" (9A)",IF($V21="Hoàng",$U21&amp;" (9B)",""))))))</f>
        <v>Đ (9A)</v>
      </c>
      <c r="AP21" s="217" t="str">
        <f>IF($D21="Tùng",$C21&amp;" (6A)",IF($F21="Tùng",$E21&amp;" (6B)",IF($H21="Tùng",$G21&amp;" (6C)",IF($J21="Tùng",$I21&amp;" (7A)",""))))&amp;IF($L21="Tùng",$K21&amp;" (7B)",IF($N21="Tùng",$M21&amp;" (7C)",IF($P21="Tùng",$O21&amp;" (8A)",IF($R21="Tùng",$Q21&amp;" (8B)",IF($T21="Tùng",$S20&amp;" (9A)",IF($V21="Tùng",$U21&amp;" (9B)",""))))))</f>
        <v/>
      </c>
      <c r="AQ21" s="218" t="str">
        <f t="shared" si="7"/>
        <v/>
      </c>
      <c r="AR21" s="217" t="str">
        <f>IF($D21="Lan",$C21&amp;" (6A)",IF($F21="Lan",$E21&amp;" (6B)",IF($H21="Lan",$G21&amp;" (6C)",IF($J21="Lan",$I21&amp;" (7A)",""))))&amp;IF($L21="Lan",$K21&amp;" (7B)",IF($N21="Lan",$M21&amp;" (7C)",IF($P21="Lan",$O21&amp;" (8A)",IF($R21="Lan",$Q21&amp;" (8B)",IF($T21="Lan",$S20&amp;" (9A)",IF($V21="Lan",$U21&amp;" (9B)",""))))))</f>
        <v>AN (6A)</v>
      </c>
      <c r="AS21" s="217" t="str">
        <f>IF($D21="Giang",$C21&amp;" (6A)",IF($F21="Giang",$E21&amp;" (6B)",IF($H21="Giang",$G21&amp;" (6C)",IF($J21="Giang",$I21&amp;" (7A)",""))))&amp;IF($L21="Giang",$K21&amp;" (7B)",IF($N21="Giang",$M21&amp;" (7C)",IF($P21="Giang",$O21&amp;" (8A)",IF($R21="Giang",$Q21&amp;" (8B)",IF($T21="Giang",$S20&amp;" (9A)",IF($V21="Giang",$U21&amp;" (9B)",""))))))</f>
        <v/>
      </c>
      <c r="AT21" s="217" t="str">
        <f>IF($D21="Khánh",$C21&amp;" (6A)",IF($F21="Khánh",$E21&amp;" (6B)",IF($H21="Khánh",$G21&amp;" (6C)",IF($J21="Khánh",$I21&amp;" (7A)",""))))&amp;IF($L21="Khánh",$K21&amp;" (7B)",IF($N21="Khánh",$M21&amp;" (7C)",IF($P21="Khánh",$O21&amp;" (8A)",IF($R21="Khánh",$Q21&amp;" (8B)",IF($T21="Khánh",$S20&amp;" (9A)",IF($V21="Khánh",$U21&amp;" (9B)",""))))))</f>
        <v/>
      </c>
      <c r="AU21" s="217" t="str">
        <f>IF($D21="Bình",$C21&amp;" (6A)",IF($F21="Bình",$E21&amp;" (6B)",IF($H21="Bình",$G21&amp;" (6C)",IF($J21="Bình",$I21&amp;" (7A)",""))))&amp;IF($L21="Bình",$K21&amp;" (7B)",IF($N21="Bình",$M21&amp;" (7C)",IF($P21="Bình",$O21&amp;" (8A)",IF($R21="Bình",$Q21&amp;" (8B)",IF($T21="Bình",$S20&amp;" (9A)",IF($V21="Bình",$U21&amp;" (9B)",""))))))</f>
        <v>V (8A)</v>
      </c>
      <c r="AV21" s="217" t="str">
        <f>IF($D21="K.Trang",$C21&amp;" (6A)",IF($F21="K.Trang",$E21&amp;" (6B)",IF($H21="K.Trang",$G21&amp;" (6C)",IF($J21="K.Trang",$I21&amp;" (7A)",""))))&amp;IF($L21="K.Trang",$K21&amp;" (7B)",IF($N21="K.Trang",$M21&amp;" (7C)",IF($P21="K.Trang",$O21&amp;" (8A)",IF($R21="K.Trang",$Q21&amp;" (8B)",IF($T21="K.Trang",$S20&amp;" (9A)",IF($V21="K.Trang",$U21&amp;" (9B)",""))))))</f>
        <v/>
      </c>
      <c r="AW21" s="217" t="str">
        <f>IF($D21="Đính",$C21&amp;" (6A)",IF($F21="Đính",$E21&amp;" (6B)",IF($H21="Đính",$G21&amp;" (6C)",IF($J21="Đính",$I21&amp;" (7A)",""))))&amp;IF($L21="Đính",$K21&amp;" (7B)",IF($N21="Đính",$M21&amp;" (7C)",IF($P21="Đính",$O21&amp;" (8A)",IF($R21="Đính",$Q21&amp;" (8B)",IF($T21="Đính",$S20&amp;" (9A)",IF($V21="Đính",$U21&amp;" (9B)",""))))))</f>
        <v>TD (7B)</v>
      </c>
      <c r="AX21" s="217" t="str">
        <f>IF($D21="Vinh",$C21&amp;" (6A)",IF($F21="Vinh",$E21&amp;" (6B)",IF($H21="Vinh",$G21&amp;" (6C)",IF($J21="Vinh",$I21&amp;" (7A)",""))))&amp;IF($L21="Vinh",$K21&amp;" (7B)",IF($N21="Vinh",$M21&amp;" (7C)",IF($P21="Vinh",$O21&amp;" (8A)",IF($R21="Vinh",$Q21&amp;" (8B)",IF($T21="Vinh",$S20&amp;" (9A)",IF($V21="Vinh",$U21&amp;" (9B)",""))))))</f>
        <v/>
      </c>
      <c r="AY21" s="217" t="str">
        <f>IF($D21="Dương",$C21&amp;" (6A)",IF($F21="Dương",$E21&amp;" (6B)",IF($H21="Dương",$G21&amp;" (6C)",IF($J21="Dương",$I21&amp;" (7A)",""))))&amp;IF($L21="Dương",$K21&amp;" (7B)",IF($N21="Dương",$M21&amp;" (7C)",IF($P21="Dương",$O21&amp;" (8A)",IF($R21="Dương",$Q21&amp;" (8B)",IF($T21="Dương",$S20&amp;" (9A)",IF($V21="Dương",$U21&amp;" (9B)",""))))))</f>
        <v/>
      </c>
      <c r="AZ21" s="217" t="str">
        <f>IF($D21="Bích",$C21&amp;" (6A)",IF($F21="Bích",$E21&amp;" (6B)",IF($H21="Bích",$G21&amp;" (6C)",IF($J21="Bích",$I21&amp;" (7A)",""))))&amp;IF($L21="Bích",$K21&amp;" (7B)",IF($N21="Bích",$M21&amp;" (7C)",IF($P21="Bích",$O21&amp;" (8A)",IF($R21="Bích",$Q21&amp;" (8B)",IF($T21="Bích",$S20&amp;" (9A)",IF($V21="Bích",$U21&amp;" (9B)",""))))))</f>
        <v>S (7A)</v>
      </c>
      <c r="BA21" s="217" t="str">
        <f>IF($D21="Hà",$C21&amp;" (6A)",IF($F21="Hà",$E21&amp;" (6B)",IF($H21="Hà",$G21&amp;" (6C)",IF($J21="Hà",$I21&amp;" (7A)",""))))&amp;IF($L21="Hà",$K21&amp;" (7B)",IF($N21="Hà",$M21&amp;" (7C)",IF($P21="Hà",$O21&amp;" (8A)",IF($R21="Hà",$Q21&amp;" (8B)",IF($T21="Hà",$S20&amp;" (9A)",IF($V21="Hà",$U21&amp;" (9B)",""))))))</f>
        <v>MT (6C)</v>
      </c>
      <c r="BB21" s="217" t="str">
        <f>IF($D21="Doanh",$C21&amp;" (6A)",IF($F21="Doanh",$E21&amp;" (6B)",IF($H21="Doanh",$G21&amp;" (6C)",IF($J21="Doanh",$I21&amp;" (7A)",""))))&amp;IF($L21="Doanh",$K21&amp;" (7B)",IF($N21="Doanh",$M21&amp;" (7C)",IF($P21="Doanh",$O21&amp;" (8A)",IF($R21="Doanh",$Q21&amp;" (8B)",IF($T21="Doanh",$S20&amp;" (9A)",IF($V21="Doanh",$U21&amp;" (9B)",""))))))</f>
        <v>CD (7C)</v>
      </c>
      <c r="BC21" s="217" t="str">
        <f>IF($D21="Oanh",$C21&amp;" (6A)",IF($F21="Oanh",$E21&amp;" (6B)",IF($H21="Oanh",$G21&amp;" (6C)",IF($J21="Oanh",$I21&amp;" (7A)",""))))&amp;IF($L21="Oanh",$K21&amp;" (7B)",IF($N21="Oanh",$M21&amp;" (7C)",IF($P21="Oanh",$O21&amp;" (8A)",IF($R21="Oanh",$Q21&amp;" (8B)",IF($T21="Oanh",$S20&amp;" (9A)",IF($V21="Oanh",$U21&amp;" (9B)",""))))))</f>
        <v/>
      </c>
      <c r="BD21" s="217" t="str">
        <f>IF($D21="Huệ",$C21&amp;" (6A)",IF($F21="Huệ",$E21&amp;" (6B)",IF($H21="Huệ",$G21&amp;" (6C)",IF($J21="Huệ",$I21&amp;" (7A)",""))))&amp;IF($L21="Huệ",$K21&amp;" (7B)",IF($N21="Huệ",$M21&amp;" (7C)",IF($P21="Huệ",$O21&amp;" (8A)",IF($R21="Huệ",$Q21&amp;" (8B)",IF($T21="Huệ",$S20&amp;" (9A)",IF($V21="Huệ",$U21&amp;" (9B)",""))))))</f>
        <v/>
      </c>
      <c r="BE21" s="212" t="str">
        <f>IF($D21="T.Trang",$C21&amp;" (6A)",IF($F21="T.Trang",$E21&amp;" (6B)",IF($H21="T.Trang",$G21&amp;" (6C)",IF($J21="T.Trang",$I21&amp;" (7A)",""))))&amp;IF($L21="T.Trang",$K21&amp;" (7B)",IF($N21="T.Trang",$M21&amp;" (7C)",IF($P21="T.Trang",$O21&amp;" (8A)",IF($R21="T.Trang",$Q21&amp;" (8B)",IF($T21="T.Trang",$S20&amp;" (9B)",IF($V21="T.Trang",$U21&amp;" (9B)",""))))))</f>
        <v>T (8B)</v>
      </c>
    </row>
    <row r="22" spans="1:57" ht="12" customHeight="1" x14ac:dyDescent="0.25">
      <c r="A22" s="7" t="s">
        <v>78</v>
      </c>
      <c r="B22" s="15">
        <v>3</v>
      </c>
      <c r="C22" s="303" t="s">
        <v>68</v>
      </c>
      <c r="D22" s="310" t="s">
        <v>53</v>
      </c>
      <c r="E22" s="345" t="s">
        <v>68</v>
      </c>
      <c r="F22" s="304" t="s">
        <v>49</v>
      </c>
      <c r="G22" s="303" t="s">
        <v>64</v>
      </c>
      <c r="H22" s="304" t="s">
        <v>44</v>
      </c>
      <c r="I22" s="306" t="s">
        <v>62</v>
      </c>
      <c r="J22" s="310" t="s">
        <v>51</v>
      </c>
      <c r="K22" s="303" t="s">
        <v>70</v>
      </c>
      <c r="L22" s="310" t="s">
        <v>52</v>
      </c>
      <c r="M22" s="303" t="s">
        <v>70</v>
      </c>
      <c r="N22" s="304" t="s">
        <v>55</v>
      </c>
      <c r="O22" s="312" t="s">
        <v>80</v>
      </c>
      <c r="P22" s="310" t="s">
        <v>162</v>
      </c>
      <c r="Q22" s="308" t="s">
        <v>65</v>
      </c>
      <c r="R22" s="304" t="s">
        <v>37</v>
      </c>
      <c r="S22" s="313" t="s">
        <v>72</v>
      </c>
      <c r="T22" s="343" t="s">
        <v>41</v>
      </c>
      <c r="U22" s="344" t="s">
        <v>73</v>
      </c>
      <c r="V22" s="314" t="s">
        <v>150</v>
      </c>
      <c r="W22" s="19" t="str">
        <f t="shared" si="21"/>
        <v/>
      </c>
      <c r="X22" s="19" t="str">
        <f t="shared" si="22"/>
        <v/>
      </c>
      <c r="Y22" s="19" t="str">
        <f t="shared" si="23"/>
        <v/>
      </c>
      <c r="Z22" s="19" t="str">
        <f t="shared" si="24"/>
        <v/>
      </c>
      <c r="AA22" s="19" t="str">
        <f t="shared" si="25"/>
        <v/>
      </c>
      <c r="AB22" s="19" t="str">
        <f t="shared" si="0"/>
        <v/>
      </c>
      <c r="AC22" s="19" t="str">
        <f t="shared" si="26"/>
        <v/>
      </c>
      <c r="AD22" s="19" t="str">
        <f t="shared" si="27"/>
        <v/>
      </c>
      <c r="AE22" s="20" t="str">
        <f t="shared" si="28"/>
        <v/>
      </c>
      <c r="AF22" s="20" t="str">
        <f t="shared" si="29"/>
        <v/>
      </c>
      <c r="AG22" s="21"/>
      <c r="AH22" s="25"/>
      <c r="AI22" s="26">
        <v>3</v>
      </c>
      <c r="AJ22" s="217" t="str">
        <f t="shared" ref="AJ22:AJ32" si="33">IF($D22="T.Trang",$C22&amp;" (6A)",IF($F22="T.Trang",$E22&amp;" (6B)",IF($H22="T.Trang",$G22&amp;" (6C)",IF($J22="T.Trang",$I22&amp;" (7A)",""))))&amp;IF($L22="T.Trang",$K22&amp;" (7B)",IF($N22="T.Trang",$M22&amp;" (7C)",IF($P22="T.Trang",$O22&amp;" (8A)",IF($R22="T.Trang",$Q22&amp;" (8B)",IF($T22="T.Trang",$S22&amp;" (9A)",IF($V22="T.Trang",$U22&amp;" (9B)",""))))))</f>
        <v>CN (8B)</v>
      </c>
      <c r="AK22" s="217" t="str">
        <f t="shared" si="1"/>
        <v/>
      </c>
      <c r="AL22" s="217" t="str">
        <f t="shared" si="2"/>
        <v/>
      </c>
      <c r="AM22" s="217" t="str">
        <f t="shared" si="3"/>
        <v/>
      </c>
      <c r="AN22" s="217" t="str">
        <f t="shared" si="4"/>
        <v>Si (9A)</v>
      </c>
      <c r="AO22" s="217" t="str">
        <f>IF($D22="Hoàng",$C22&amp;" (6A)",IF($F22="Hoàng",$E22&amp;" (6B)",IF($H22="Hoàng",$G22&amp;" (6C)",IF($J22="Hoàng",$I22&amp;" (7A)",""))))&amp;IF($L22="Hoàng",$K22&amp;" (7B)",IF($N22="Hoàng",#REF!&amp;" (7C)",IF($P22="Hoàng",$O22&amp;" (8A)",IF($R22="Hoàng",$Q22&amp;" (8B)",IF($T22="Hoàng",$S22&amp;" (9A)",IF($V22="Hoàng",$U22&amp;" (9B)",""))))))</f>
        <v/>
      </c>
      <c r="AP22" s="217" t="str">
        <f t="shared" si="6"/>
        <v/>
      </c>
      <c r="AQ22" s="218" t="str">
        <f t="shared" si="7"/>
        <v>H (9B)</v>
      </c>
      <c r="AR22" s="217" t="str">
        <f t="shared" si="8"/>
        <v>T (6C)</v>
      </c>
      <c r="AS22" s="217" t="str">
        <f t="shared" si="9"/>
        <v/>
      </c>
      <c r="AT22" s="217" t="str">
        <f t="shared" si="10"/>
        <v/>
      </c>
      <c r="AU22" s="217" t="str">
        <f t="shared" si="11"/>
        <v/>
      </c>
      <c r="AV22" s="217" t="str">
        <f t="shared" si="12"/>
        <v/>
      </c>
      <c r="AW22" s="217" t="str">
        <f t="shared" si="13"/>
        <v>TD (6B)</v>
      </c>
      <c r="AX22" s="217" t="str">
        <f t="shared" si="14"/>
        <v/>
      </c>
      <c r="AY22" s="217" t="str">
        <f t="shared" si="15"/>
        <v>A (7A)</v>
      </c>
      <c r="AZ22" s="217" t="str">
        <f t="shared" si="16"/>
        <v>ĐP (7B)</v>
      </c>
      <c r="BA22" s="217" t="str">
        <f t="shared" si="17"/>
        <v>TD (6A)</v>
      </c>
      <c r="BB22" s="217" t="str">
        <f t="shared" si="18"/>
        <v/>
      </c>
      <c r="BC22" s="217" t="str">
        <f t="shared" si="19"/>
        <v>ĐP (7C)</v>
      </c>
      <c r="BD22" s="217" t="str">
        <f>IF($D22="Huệ",$C22&amp;" (6A)",IF($F22="Huệ",$E22&amp;" (6B)",IF($H22="Huệ",$G22&amp;" (6C)",IF($J22="Huệ",$I22&amp;" (7A)",""))))&amp;IF($L22="Huệ",$K22&amp;" (7B)",IF($N22="Huệ",$M22&amp;" (7C)",IF($P22="Huệ",$O22&amp;" (8A)",IF($R22="Huệ",$Q22&amp;" (8B)",IF($T22="Huệ",$S22&amp;" (9A)",IF($V22="Huệ",$U22&amp;" (9B)",""))))))</f>
        <v/>
      </c>
      <c r="BE22" s="215" t="str">
        <f t="shared" si="31"/>
        <v>CN (8B)</v>
      </c>
    </row>
    <row r="23" spans="1:57" ht="12" customHeight="1" x14ac:dyDescent="0.25">
      <c r="A23" s="7"/>
      <c r="B23" s="15">
        <v>4</v>
      </c>
      <c r="C23" s="303" t="s">
        <v>67</v>
      </c>
      <c r="D23" s="304" t="s">
        <v>42</v>
      </c>
      <c r="E23" s="308" t="s">
        <v>79</v>
      </c>
      <c r="F23" s="304" t="s">
        <v>150</v>
      </c>
      <c r="G23" s="303" t="s">
        <v>80</v>
      </c>
      <c r="H23" s="304" t="s">
        <v>162</v>
      </c>
      <c r="I23" s="306" t="s">
        <v>66</v>
      </c>
      <c r="J23" s="304" t="s">
        <v>45</v>
      </c>
      <c r="K23" s="303" t="s">
        <v>65</v>
      </c>
      <c r="L23" s="304" t="s">
        <v>51</v>
      </c>
      <c r="M23" s="303" t="s">
        <v>72</v>
      </c>
      <c r="N23" s="310" t="s">
        <v>41</v>
      </c>
      <c r="O23" s="303" t="s">
        <v>68</v>
      </c>
      <c r="P23" s="310" t="s">
        <v>49</v>
      </c>
      <c r="Q23" s="308" t="s">
        <v>70</v>
      </c>
      <c r="R23" s="304" t="s">
        <v>52</v>
      </c>
      <c r="S23" s="313" t="s">
        <v>66</v>
      </c>
      <c r="T23" s="343" t="s">
        <v>47</v>
      </c>
      <c r="U23" s="344" t="s">
        <v>64</v>
      </c>
      <c r="V23" s="314" t="s">
        <v>37</v>
      </c>
      <c r="W23" s="19" t="str">
        <f t="shared" si="21"/>
        <v/>
      </c>
      <c r="X23" s="19" t="str">
        <f t="shared" si="22"/>
        <v/>
      </c>
      <c r="Y23" s="19" t="str">
        <f t="shared" si="23"/>
        <v/>
      </c>
      <c r="Z23" s="19" t="str">
        <f t="shared" si="24"/>
        <v/>
      </c>
      <c r="AA23" s="19" t="str">
        <f t="shared" si="25"/>
        <v/>
      </c>
      <c r="AB23" s="19" t="str">
        <f t="shared" si="0"/>
        <v/>
      </c>
      <c r="AC23" s="19" t="str">
        <f t="shared" si="26"/>
        <v/>
      </c>
      <c r="AD23" s="19" t="str">
        <f t="shared" si="27"/>
        <v/>
      </c>
      <c r="AE23" s="20" t="str">
        <f t="shared" si="28"/>
        <v/>
      </c>
      <c r="AF23" s="20" t="str">
        <f t="shared" si="29"/>
        <v/>
      </c>
      <c r="AG23" s="21"/>
      <c r="AH23" s="25"/>
      <c r="AI23" s="26">
        <v>4</v>
      </c>
      <c r="AJ23" s="217" t="str">
        <f t="shared" si="33"/>
        <v>T (9B)</v>
      </c>
      <c r="AK23" s="217" t="str">
        <f t="shared" si="1"/>
        <v/>
      </c>
      <c r="AL23" s="217" t="str">
        <f t="shared" si="2"/>
        <v/>
      </c>
      <c r="AM23" s="217" t="str">
        <f t="shared" si="3"/>
        <v/>
      </c>
      <c r="AN23" s="217" t="str">
        <f t="shared" si="4"/>
        <v>Si (7C)</v>
      </c>
      <c r="AO23" s="217" t="str">
        <f>IF($D23="Hoàng",$C23&amp;" (6A)",IF($F23="Hoàng",$E23&amp;" (6B)",IF($H23="Hoàng",$G23&amp;" (6C)",IF($J23="Hoàng",$I23&amp;" (7A)",""))))&amp;IF($L23="Hoàng",$K23&amp;" (7B)",IF($N23="Hoàng",M23&amp;" (7C)",IF($P23="Hoàng",$O23&amp;" (8A)",IF($R23="Hoàng",$Q23&amp;" (8B)",IF($T23="Hoàng",$S23&amp;" (9A)",IF($V23="Hoàng",$U23&amp;" (9B)",""))))))</f>
        <v>Đ (6A)</v>
      </c>
      <c r="AP23" s="217" t="str">
        <f t="shared" si="6"/>
        <v/>
      </c>
      <c r="AQ23" s="218" t="str">
        <f t="shared" si="7"/>
        <v>HĐ (6B)</v>
      </c>
      <c r="AR23" s="217" t="str">
        <f t="shared" si="8"/>
        <v/>
      </c>
      <c r="AS23" s="217" t="str">
        <f t="shared" si="9"/>
        <v/>
      </c>
      <c r="AT23" s="217" t="str">
        <f t="shared" si="10"/>
        <v/>
      </c>
      <c r="AU23" s="217" t="str">
        <f t="shared" si="11"/>
        <v>V (9A)</v>
      </c>
      <c r="AV23" s="217" t="str">
        <f t="shared" si="12"/>
        <v>V (7A)</v>
      </c>
      <c r="AW23" s="217" t="str">
        <f t="shared" si="13"/>
        <v>TD (8A)</v>
      </c>
      <c r="AX23" s="217" t="str">
        <f t="shared" si="14"/>
        <v/>
      </c>
      <c r="AY23" s="217" t="str">
        <f t="shared" si="15"/>
        <v>CN (7B)</v>
      </c>
      <c r="AZ23" s="217" t="str">
        <f t="shared" si="16"/>
        <v>ĐP (8B)</v>
      </c>
      <c r="BA23" s="217" t="str">
        <f t="shared" si="17"/>
        <v/>
      </c>
      <c r="BB23" s="217" t="str">
        <f t="shared" si="18"/>
        <v/>
      </c>
      <c r="BC23" s="217" t="str">
        <f t="shared" si="19"/>
        <v/>
      </c>
      <c r="BD23" s="217" t="str">
        <f>IF($D23="Huệ",$C23&amp;" (6A)",IF($F23="Huệ",$E23&amp;" (6B)",IF($H23="Huệ",$G23&amp;" (6C)",IF($J23="Huệ",$I23&amp;" (7A)",""))))&amp;IF($L23="Huệ",$K23&amp;" (7B)",IF($N23="Huệ",$M23&amp;" (7C)",IF($P23="Huệ",$O23&amp;" (8A)",IF($R23="Huệ",$Q23&amp;" (8B)",IF($T23="Huệ",$S23&amp;" (9A)",IF($V23="Huệ",$U23&amp;" (9B)",""))))))</f>
        <v/>
      </c>
      <c r="BE23" s="213" t="str">
        <f t="shared" si="31"/>
        <v>T (9B)</v>
      </c>
    </row>
    <row r="24" spans="1:57" ht="12" customHeight="1" x14ac:dyDescent="0.25">
      <c r="A24" s="7"/>
      <c r="B24" s="15">
        <v>5</v>
      </c>
      <c r="C24" s="303" t="s">
        <v>79</v>
      </c>
      <c r="D24" s="332" t="s">
        <v>53</v>
      </c>
      <c r="E24" s="346" t="s">
        <v>61</v>
      </c>
      <c r="F24" s="317" t="s">
        <v>150</v>
      </c>
      <c r="G24" s="336" t="s">
        <v>67</v>
      </c>
      <c r="H24" s="317" t="s">
        <v>42</v>
      </c>
      <c r="I24" s="306" t="s">
        <v>66</v>
      </c>
      <c r="J24" s="310" t="s">
        <v>45</v>
      </c>
      <c r="K24" s="336" t="s">
        <v>72</v>
      </c>
      <c r="L24" s="317" t="s">
        <v>41</v>
      </c>
      <c r="M24" s="312" t="s">
        <v>65</v>
      </c>
      <c r="N24" s="310" t="s">
        <v>51</v>
      </c>
      <c r="O24" s="303" t="s">
        <v>71</v>
      </c>
      <c r="P24" s="310" t="s">
        <v>55</v>
      </c>
      <c r="Q24" s="308" t="s">
        <v>80</v>
      </c>
      <c r="R24" s="304" t="s">
        <v>162</v>
      </c>
      <c r="S24" s="333" t="s">
        <v>66</v>
      </c>
      <c r="T24" s="324" t="s">
        <v>47</v>
      </c>
      <c r="U24" s="323" t="s">
        <v>64</v>
      </c>
      <c r="V24" s="324" t="s">
        <v>37</v>
      </c>
      <c r="W24" s="29" t="str">
        <f t="shared" si="21"/>
        <v/>
      </c>
      <c r="X24" s="29" t="str">
        <f t="shared" si="22"/>
        <v/>
      </c>
      <c r="Y24" s="29" t="str">
        <f t="shared" si="23"/>
        <v/>
      </c>
      <c r="Z24" s="29" t="str">
        <f t="shared" si="24"/>
        <v/>
      </c>
      <c r="AA24" s="29" t="str">
        <f t="shared" si="25"/>
        <v/>
      </c>
      <c r="AB24" s="29" t="str">
        <f t="shared" si="0"/>
        <v/>
      </c>
      <c r="AC24" s="29" t="str">
        <f t="shared" si="26"/>
        <v/>
      </c>
      <c r="AD24" s="29" t="str">
        <f t="shared" si="27"/>
        <v/>
      </c>
      <c r="AE24" s="20" t="str">
        <f t="shared" si="28"/>
        <v/>
      </c>
      <c r="AF24" s="20" t="str">
        <f t="shared" si="29"/>
        <v/>
      </c>
      <c r="AG24" s="21"/>
      <c r="AH24" s="31"/>
      <c r="AI24" s="32">
        <v>5</v>
      </c>
      <c r="AJ24" s="218" t="str">
        <f t="shared" si="33"/>
        <v>T (9B)</v>
      </c>
      <c r="AK24" s="218" t="str">
        <f t="shared" si="1"/>
        <v/>
      </c>
      <c r="AL24" s="218" t="str">
        <f t="shared" si="2"/>
        <v/>
      </c>
      <c r="AM24" s="218" t="str">
        <f t="shared" si="3"/>
        <v/>
      </c>
      <c r="AN24" s="218" t="str">
        <f t="shared" si="4"/>
        <v>Si (7B)</v>
      </c>
      <c r="AO24" s="217" t="str">
        <f>IF($D24="Hoàng",$C24&amp;" (6A)",IF($F24="Hoàng",$E24&amp;" (6B)",IF($H24="Hoàng",$G24&amp;" (6C)",IF($J24="Hoàng",$I24&amp;" (7A)",""))))&amp;IF($L24="Hoàng",$K24&amp;" (7B)",IF($N24="Hoàng",M24&amp;" (7C)",IF($P24="Hoàng",$O24&amp;" (8A)",IF($R24="Hoàng",$Q24&amp;" (8B)",IF($T24="Hoàng",$S24&amp;" (9A)",IF($V24="Hoàng",$U24&amp;" (9B)",""))))))</f>
        <v>Đ (6C)</v>
      </c>
      <c r="AP24" s="218" t="str">
        <f t="shared" si="6"/>
        <v/>
      </c>
      <c r="AQ24" s="218" t="str">
        <f t="shared" si="7"/>
        <v>TN (6B)</v>
      </c>
      <c r="AR24" s="218" t="str">
        <f t="shared" si="8"/>
        <v/>
      </c>
      <c r="AS24" s="218" t="str">
        <f t="shared" si="9"/>
        <v/>
      </c>
      <c r="AT24" s="218" t="str">
        <f t="shared" si="10"/>
        <v/>
      </c>
      <c r="AU24" s="218" t="str">
        <f t="shared" si="11"/>
        <v>V (9A)</v>
      </c>
      <c r="AV24" s="218" t="str">
        <f t="shared" si="12"/>
        <v>V (7A)</v>
      </c>
      <c r="AW24" s="218" t="str">
        <f t="shared" si="13"/>
        <v/>
      </c>
      <c r="AX24" s="217" t="str">
        <f t="shared" si="14"/>
        <v/>
      </c>
      <c r="AY24" s="218" t="str">
        <f t="shared" si="15"/>
        <v>CN (7C)</v>
      </c>
      <c r="AZ24" s="218" t="str">
        <f t="shared" si="16"/>
        <v/>
      </c>
      <c r="BA24" s="218" t="str">
        <f t="shared" si="17"/>
        <v>HĐ (6A)</v>
      </c>
      <c r="BB24" s="218" t="str">
        <f t="shared" si="18"/>
        <v/>
      </c>
      <c r="BC24" s="218" t="str">
        <f t="shared" si="19"/>
        <v>CD (8A)</v>
      </c>
      <c r="BD24" s="218" t="str">
        <f>IF($D24="Huệ",$C24&amp;" (6A)",IF($F24="Huệ",$E24&amp;" (6B)",IF($H24="Huệ",$G24&amp;" (6C)",IF($J24="Huệ",$I24&amp;" (7A)",""))))&amp;IF($L24="Huệ",$K24&amp;" (7B)",IF($N24="Huệ",$M24&amp;" (7C)",IF($P24="Huệ",$O24&amp;" (8A)",IF($R24="Huệ",$Q24&amp;" (8B)",IF($T24="Huệ",$S24&amp;" (9A)",IF($V24="Huệ",$U24&amp;" (9B)",""))))))</f>
        <v/>
      </c>
      <c r="BE24" s="214" t="str">
        <f t="shared" si="31"/>
        <v>T (9B)</v>
      </c>
    </row>
    <row r="25" spans="1:57" ht="12" customHeight="1" x14ac:dyDescent="0.25">
      <c r="A25" s="33"/>
      <c r="B25" s="34">
        <v>1</v>
      </c>
      <c r="C25" s="330" t="s">
        <v>70</v>
      </c>
      <c r="D25" s="326" t="s">
        <v>150</v>
      </c>
      <c r="E25" s="347" t="s">
        <v>64</v>
      </c>
      <c r="F25" s="307" t="s">
        <v>43</v>
      </c>
      <c r="G25" s="303" t="s">
        <v>61</v>
      </c>
      <c r="H25" s="304" t="s">
        <v>41</v>
      </c>
      <c r="I25" s="348" t="s">
        <v>69</v>
      </c>
      <c r="J25" s="307" t="s">
        <v>40</v>
      </c>
      <c r="K25" s="303" t="s">
        <v>69</v>
      </c>
      <c r="L25" s="307" t="s">
        <v>38</v>
      </c>
      <c r="M25" s="330" t="s">
        <v>68</v>
      </c>
      <c r="N25" s="307" t="s">
        <v>49</v>
      </c>
      <c r="O25" s="330" t="s">
        <v>70</v>
      </c>
      <c r="P25" s="307" t="s">
        <v>52</v>
      </c>
      <c r="Q25" s="327" t="s">
        <v>77</v>
      </c>
      <c r="R25" s="307" t="s">
        <v>53</v>
      </c>
      <c r="S25" s="313" t="s">
        <v>62</v>
      </c>
      <c r="T25" s="314" t="s">
        <v>51</v>
      </c>
      <c r="U25" s="348" t="s">
        <v>66</v>
      </c>
      <c r="V25" s="315" t="s">
        <v>146</v>
      </c>
      <c r="W25" s="19" t="str">
        <f t="shared" ref="W25:W39" si="34">IF(AND(D25&lt;&gt;H25,D25&lt;&gt;F25,D25&lt;&gt;J25,D25&lt;&gt;L25,D25&lt;&gt;N25,D25&lt;&gt;R25,D25&lt;&gt;V25,D25&lt;&gt;P25),"","S")</f>
        <v/>
      </c>
      <c r="X25" s="19" t="str">
        <f t="shared" ref="X25:X39" si="35">IF(AND(F25&lt;&gt;D25,F25&lt;&gt;H25,F25&lt;&gt;J25,F25&lt;&gt;L25,F25&lt;&gt;N25,F25&lt;&gt;R25,F25&lt;&gt;V25,F25&lt;&gt;P25),"","S")</f>
        <v/>
      </c>
      <c r="Y25" s="19" t="str">
        <f t="shared" ref="Y25:Y39" si="36">IF(AND(H25&lt;&gt;D25,H25&lt;&gt;F25,H25&lt;&gt;J25,H25&lt;&gt;L25,H25&lt;&gt;N25,H25&lt;&gt;R25,H25&lt;&gt;V25,H25&lt;&gt;P25),"","S")</f>
        <v/>
      </c>
      <c r="Z25" s="19" t="str">
        <f t="shared" ref="Z25:Z39" si="37">IF(AND(J25&lt;&gt;D25,J25&lt;&gt;H25,J25&lt;&gt;F25,J25&lt;&gt;L25,J25&lt;&gt;N25,J25&lt;&gt;R25,J25&lt;&gt;V25,J25&lt;&gt;P25),"","S")</f>
        <v/>
      </c>
      <c r="AA25" s="19" t="str">
        <f t="shared" ref="AA25:AA39" si="38">IF(AND(L25&lt;&gt;D25,L25&lt;&gt;H25,L25&lt;&gt;J25,L25&lt;&gt;F25,L25&lt;&gt;N25,L25&lt;&gt;R25,L25&lt;&gt;V25,L25&lt;&gt;P25),"","S")</f>
        <v/>
      </c>
      <c r="AB25" s="19" t="str">
        <f t="shared" ref="AB25:AB39" si="39">IF(AND(N25&lt;&gt;D25,N25&lt;&gt;H25,N25&lt;&gt;J25,N25&lt;&gt;F25,N25&lt;&gt;L25,N25&lt;&gt;R25,N25&lt;&gt;V25,N25&lt;&gt;P25),"","S")</f>
        <v/>
      </c>
      <c r="AC25" s="19" t="str">
        <f t="shared" ref="AC25:AC39" si="40">IF(AND(P25&lt;&gt;D25,P25&lt;&gt;H25,P25&lt;&gt;J25,P25&lt;&gt;L25,P25&lt;&gt;N25,P25&lt;&gt;R25,P25&lt;&gt;V25,P25&lt;&gt;F25),"","S")</f>
        <v/>
      </c>
      <c r="AD25" s="19" t="str">
        <f t="shared" ref="AD25:AD39" si="41">IF(AND(R25&lt;&gt;D25,R25&lt;&gt;H25,R25&lt;&gt;J25,R25&lt;&gt;L25,R25&lt;&gt;N25,R25&lt;&gt;F25,R25&lt;&gt;V25,R25&lt;&gt;P25),"","S")</f>
        <v/>
      </c>
      <c r="AE25" s="20" t="str">
        <f t="shared" si="28"/>
        <v/>
      </c>
      <c r="AF25" s="20" t="str">
        <f t="shared" ref="AF25:AF39" si="42">IF(AND(V25&lt;&gt;D25,V25&lt;&gt;H25,V25&lt;&gt;J25,V25&lt;&gt;L25,V25&lt;&gt;N25,V25&lt;&gt;R25,V25&lt;&gt;F25,V25&lt;&gt;P25,V25&lt;&gt;T25),"","S")</f>
        <v/>
      </c>
      <c r="AG25" s="41"/>
      <c r="AH25" s="35"/>
      <c r="AI25" s="42">
        <v>1</v>
      </c>
      <c r="AJ25" s="211" t="str">
        <f t="shared" si="33"/>
        <v/>
      </c>
      <c r="AK25" s="211" t="str">
        <f t="shared" si="1"/>
        <v>L (7B)</v>
      </c>
      <c r="AL25" s="211" t="str">
        <f t="shared" si="2"/>
        <v/>
      </c>
      <c r="AM25" s="211" t="str">
        <f t="shared" si="3"/>
        <v>L (7A)</v>
      </c>
      <c r="AN25" s="211" t="str">
        <f t="shared" si="4"/>
        <v>TN (6C)</v>
      </c>
      <c r="AO25" s="211" t="str">
        <f t="shared" si="5"/>
        <v/>
      </c>
      <c r="AP25" s="211" t="str">
        <f t="shared" si="6"/>
        <v>T (6B)</v>
      </c>
      <c r="AQ25" s="211" t="str">
        <f t="shared" si="7"/>
        <v>ĐP (6A)</v>
      </c>
      <c r="AR25" s="211" t="str">
        <f t="shared" si="8"/>
        <v/>
      </c>
      <c r="AS25" s="211" t="str">
        <f t="shared" si="9"/>
        <v/>
      </c>
      <c r="AT25" s="211" t="str">
        <f t="shared" si="10"/>
        <v/>
      </c>
      <c r="AU25" s="218" t="str">
        <f t="shared" si="11"/>
        <v/>
      </c>
      <c r="AV25" s="211" t="str">
        <f t="shared" si="12"/>
        <v/>
      </c>
      <c r="AW25" s="211" t="str">
        <f t="shared" si="13"/>
        <v>TD (7C)</v>
      </c>
      <c r="AX25" s="217" t="str">
        <f t="shared" si="14"/>
        <v/>
      </c>
      <c r="AY25" s="211" t="str">
        <f t="shared" si="15"/>
        <v>A (9A)</v>
      </c>
      <c r="AZ25" s="211" t="str">
        <f t="shared" si="16"/>
        <v>ĐP (8A)</v>
      </c>
      <c r="BA25" s="211" t="str">
        <f t="shared" si="17"/>
        <v>MT (8B)</v>
      </c>
      <c r="BB25" s="211" t="str">
        <f t="shared" si="18"/>
        <v/>
      </c>
      <c r="BC25" s="211" t="str">
        <f t="shared" si="19"/>
        <v/>
      </c>
      <c r="BD25" s="211" t="str">
        <f>IF($D25="Huệ",$C25&amp;" (6A)",IF($F25="Huệ",$E25&amp;" (6B)",IF($H25="Huệ",$G25&amp;" (6C)",IF($J25="Huệ",$I25&amp;" (7A)",""))))&amp;IF($L25="Huệ",$K25&amp;" (7B)",IF($N25="Huệ",$M25&amp;" (7C)",IF($P25="Huệ",$O25&amp;" (8A)",IF($R25="Huệ",$Q25&amp;" (8B)",IF($T25="Huệ",$S25&amp;" (9A)",IF($V25="Huệ",$U25&amp;" (9B)",""))))))</f>
        <v/>
      </c>
      <c r="BE25" s="211" t="str">
        <f t="shared" si="31"/>
        <v/>
      </c>
    </row>
    <row r="26" spans="1:57" ht="12" customHeight="1" x14ac:dyDescent="0.25">
      <c r="A26" s="7" t="s">
        <v>81</v>
      </c>
      <c r="B26" s="24">
        <v>2</v>
      </c>
      <c r="C26" s="303" t="s">
        <v>66</v>
      </c>
      <c r="D26" s="304" t="s">
        <v>48</v>
      </c>
      <c r="E26" s="305" t="s">
        <v>64</v>
      </c>
      <c r="F26" s="304" t="s">
        <v>43</v>
      </c>
      <c r="G26" s="303" t="s">
        <v>61</v>
      </c>
      <c r="H26" s="304" t="s">
        <v>41</v>
      </c>
      <c r="I26" s="306" t="s">
        <v>67</v>
      </c>
      <c r="J26" s="304" t="s">
        <v>42</v>
      </c>
      <c r="K26" s="303" t="s">
        <v>66</v>
      </c>
      <c r="L26" s="304" t="s">
        <v>46</v>
      </c>
      <c r="M26" s="303" t="s">
        <v>62</v>
      </c>
      <c r="N26" s="304" t="s">
        <v>51</v>
      </c>
      <c r="O26" s="303" t="s">
        <v>69</v>
      </c>
      <c r="P26" s="310" t="s">
        <v>40</v>
      </c>
      <c r="Q26" s="308" t="s">
        <v>66</v>
      </c>
      <c r="R26" s="304" t="s">
        <v>45</v>
      </c>
      <c r="S26" s="313" t="s">
        <v>68</v>
      </c>
      <c r="T26" s="314" t="s">
        <v>49</v>
      </c>
      <c r="U26" s="306" t="s">
        <v>66</v>
      </c>
      <c r="V26" s="315" t="s">
        <v>146</v>
      </c>
      <c r="W26" s="19" t="str">
        <f t="shared" si="34"/>
        <v/>
      </c>
      <c r="X26" s="19" t="str">
        <f t="shared" si="35"/>
        <v/>
      </c>
      <c r="Y26" s="19" t="str">
        <f t="shared" si="36"/>
        <v/>
      </c>
      <c r="Z26" s="19" t="str">
        <f t="shared" si="37"/>
        <v/>
      </c>
      <c r="AA26" s="19" t="str">
        <f t="shared" si="38"/>
        <v/>
      </c>
      <c r="AB26" s="19" t="str">
        <f t="shared" si="39"/>
        <v/>
      </c>
      <c r="AC26" s="19" t="str">
        <f t="shared" si="40"/>
        <v/>
      </c>
      <c r="AD26" s="19" t="str">
        <f t="shared" si="41"/>
        <v/>
      </c>
      <c r="AE26" s="20" t="str">
        <f t="shared" ref="AE26:AE39" si="43">IF(AND(T26&lt;&gt;D26,T26&lt;&gt;H26,T26&lt;&gt;J26,T26&lt;&gt;L26,T26&lt;&gt;N26,T26&lt;&gt;R26,T26&lt;&gt;V26,T26&lt;&gt;P26,T26&lt;&gt;F26),"","S")</f>
        <v/>
      </c>
      <c r="AF26" s="20" t="str">
        <f t="shared" si="42"/>
        <v/>
      </c>
      <c r="AG26" s="21"/>
      <c r="AH26" s="25"/>
      <c r="AI26" s="36">
        <v>2</v>
      </c>
      <c r="AJ26" s="217" t="str">
        <f>IF($D26="T.Trang",$C26&amp;" (6A)",IF($F26="T.Trang",$E26&amp;" (6B)",IF($H26="T.Trang",#REF!&amp;" (6C)",IF($J26="T.Trang",$I26&amp;" (7A)",""))))&amp;IF($L26="T.Trang",$K26&amp;" (7B)",IF($N26="T.Trang",$M26&amp;" (7C)",IF($P26="T.Trang",$O26&amp;" (8A)",IF($R26="T.Trang",$Q26&amp;" (8B)",IF($T26="T.Trang",$S26&amp;" (9A)",IF($V26="T.Trang",$U26&amp;" (9B)",""))))))</f>
        <v/>
      </c>
      <c r="AK26" s="217" t="str">
        <f>IF($D26="Thắng",$C26&amp;" (6A)",IF($F26="Thắng",$E26&amp;" (6B)",IF($H26="Thắng",#REF!&amp;" (6C)",IF($J26="Thắng",$I26&amp;" (7A)",""))))&amp;IF($L26="Thắng",$K26&amp;" (7B)",IF($N26="Thắng",$M26&amp;" (7C)",IF($P26="Thắng",$O26&amp;" (8A)",IF($R26="Thắng",$Q26&amp;" (8B)",IF($T26="Thắng",$S26&amp;" (9A)",IF($V26="Thắng",$U26&amp;" (9B)",""))))))</f>
        <v/>
      </c>
      <c r="AL26" s="217" t="str">
        <f>IF($D26="Khang",$C26&amp;" (6A)",IF($F26="Khang",$E26&amp;" (6B)",IF($H26="Khang",#REF!&amp;" (6C)",IF($J26="Khang",$I26&amp;" (7A)",""))))&amp;IF($L26="Khang",$K26&amp;" (7B)",IF($N26="Khang",$M26&amp;" (7C)",IF($P26="Khang",$O26&amp;" (8A)",IF($R26="Khang",$Q26&amp;" (8B)",IF($T26="Khang",$S26&amp;" (9A)",IF($V26="Khang",$U26&amp;" (9B)",""))))))</f>
        <v/>
      </c>
      <c r="AM26" s="217" t="str">
        <f>IF($D26="Vũ",$C26&amp;" (6A)",IF($F26="Vũ",$E26&amp;" (6B)",IF($H26="Vũ",#REF!&amp;" (6C)",IF($J26="Vũ",$I26&amp;" (7A)",""))))&amp;IF($L26="Vũ",$K26&amp;" (7B)",IF($N26="Vũ",$M26&amp;" (7C)",IF($P26="Vũ",$O26&amp;" (8A)",IF($R26="Vũ",$Q26&amp;" (8B)",IF($T26="Vũ",$S26&amp;" (9A)",IF($V26="Vũ",$U26&amp;" (9B)",""))))))</f>
        <v>L (8A)</v>
      </c>
      <c r="AN26" s="211" t="str">
        <f>IF($D26="V.Anh",$C26&amp;" (6A)",IF($F26="V.Anh",$E26&amp;" (6B)",IF($H26="V.Anh",$G26&amp;" (6C)",IF($J26="V.Anh",$I26&amp;" (7A)",""))))&amp;IF($L26="V.Anh",$K26&amp;" (7B)",IF($N26="V.Anh",$M26&amp;" (7C)",IF($P26="V.Anh",$O26&amp;" (8A)",IF($R26="V.Anh",$Q26&amp;" (8B)",IF($T26="V.Anh",$S26&amp;" (9A)",IF($V26="V.Anh",$U26&amp;" (9B)",""))))))</f>
        <v>TN (6C)</v>
      </c>
      <c r="AO26" s="217" t="str">
        <f t="shared" si="5"/>
        <v>Đ (7A)</v>
      </c>
      <c r="AP26" s="217" t="str">
        <f>IF($D26="Tùng",$C26&amp;" (6A)",IF($F26="Tùng",$E26&amp;" (6B)",IF($H26="Tùng",#REF!&amp;" (6C)",IF($J26="Tùng",$I26&amp;" (7A)",""))))&amp;IF($L26="Tùng",$K26&amp;" (7B)",IF($N26="Tùng",$M26&amp;" (7C)",IF($P26="Tùng",$O26&amp;" (8A)",IF($R26="Tùng",$Q26&amp;" (8B)",IF($T26="Tùng",$S26&amp;" (9A)",IF($V26="Tùng",$U26&amp;" (9B)",""))))))</f>
        <v>T (6B)</v>
      </c>
      <c r="AQ26" s="217" t="str">
        <f>IF($D26="Huyền",$C26&amp;" (6A)",IF($F26="Huyền",$E26&amp;" (6B)",IF($H26="Huyền",#REF!&amp;" (6C)",IF($J26="Huyền",$I26&amp;" (7A)",""))))&amp;IF($L26="Huyền",$K26&amp;" (7B)",IF($N26="Huyền",$M26&amp;" (7C)",IF($P26="Huyền",$O26&amp;" (8A)",IF($R26="Huyền",$Q26&amp;" (8B)",IF($T26="Huyền",$S26&amp;" (9A)",IF($V26="Huyền",$U26&amp;" (9B)",""))))))</f>
        <v/>
      </c>
      <c r="AR26" s="217" t="str">
        <f>IF($D26="Lan",$C26&amp;" (6A)",IF($F26="Lan",$E26&amp;" (6B)",IF($H26="Lan",#REF!&amp;" (6C)",IF($J26="Lan",$I26&amp;" (7A)",""))))&amp;IF($L26="Lan",$K26&amp;" (7B)",IF($N26="Lan",$M26&amp;" (7C)",IF($P26="Lan",$O26&amp;" (8A)",IF($R26="Lan",$Q26&amp;" (8B)",IF($T26="Lan",$S26&amp;" (9A)",IF($V26="Lan",$U26&amp;" (9B)",""))))))</f>
        <v/>
      </c>
      <c r="AS26" s="217" t="str">
        <f>IF($D26="Giang",$C26&amp;" (6A)",IF($F26="Giang",$E26&amp;" (6B)",IF($H26="Giang",#REF!&amp;" (6C)",IF($J26="Giang",$I26&amp;" (7A)",""))))&amp;IF($L26="Giang",$K26&amp;" (7B)",IF($N26="Giang",$M26&amp;" (7C)",IF($P26="Giang",$O26&amp;" (8A)",IF($R26="Giang",$Q26&amp;" (8B)",IF($T26="Giang",$S26&amp;" (9A)",IF($V26="Giang",$U26&amp;" (9B)",""))))))</f>
        <v>V (7B)</v>
      </c>
      <c r="AT26" s="217" t="str">
        <f>IF($D26="Khánh",$C26&amp;" (6A)",IF($F26="Khánh",$E26&amp;" (6B)",IF($H26="Khánh",#REF!&amp;" (6C)",IF($J26="Khánh",$I26&amp;" (7A)",""))))&amp;IF($L26="Khánh",$K26&amp;" (7B)",IF($N26="Khánh",$M26&amp;" (7C)",IF($P26="Khánh",$O26&amp;" (8A)",IF($R26="Khánh",$Q26&amp;" (8B)",IF($T26="Khánh",$S26&amp;" (9A)",IF($V26="Khánh",$U26&amp;" (9B)",""))))))</f>
        <v>V (6A)</v>
      </c>
      <c r="AU26" s="218" t="str">
        <f t="shared" si="11"/>
        <v/>
      </c>
      <c r="AV26" s="217" t="str">
        <f>IF($D26="K.Trang",$C26&amp;" (6A)",IF($F26="K.Trang",$E26&amp;" (6B)",IF($H26="K.Trang",#REF!&amp;" (6C)",IF($J26="K.Trang",$I26&amp;" (7A)",""))))&amp;IF($L26="K.Trang",$K26&amp;" (7B)",IF($N26="K.Trang",$M26&amp;" (7C)",IF($P26="K.Trang",$O26&amp;" (8A)",IF($R26="K.Trang",$Q26&amp;" (8B)",IF($T26="K.Trang",$S26&amp;" (9A)",IF($V26="K.Trang",$U26&amp;" (9B)",""))))))</f>
        <v>V (8B)</v>
      </c>
      <c r="AW26" s="217" t="str">
        <f>IF($D26="Đính",$C26&amp;" (6A)",IF($F26="Đính",$E26&amp;" (6B)",IF($H26="Đính",#REF!&amp;" (6C)",IF($J26="Đính",$I26&amp;" (7A)",""))))&amp;IF($L26="Đính",$K26&amp;" (7B)",IF($N26="Đính",$M26&amp;" (7C)",IF($P26="Đính",$O26&amp;" (8A)",IF($R26="Đính",$Q26&amp;" (8B)",IF($T26="Đính",$S26&amp;" (9A)",IF($V26="Đính",$U26&amp;" (9B)",""))))))</f>
        <v>TD (9A)</v>
      </c>
      <c r="AX26" s="217" t="str">
        <f t="shared" si="14"/>
        <v/>
      </c>
      <c r="AY26" s="217" t="str">
        <f>IF($D26="Dương",$C26&amp;" (6A)",IF($F26="Dương",$E26&amp;" (6B)",IF($H26="Dương",#REF!&amp;" (6C)",IF($J26="Dương",$I26&amp;" (7A)",""))))&amp;IF($L26="Dương",$K26&amp;" (7B)",IF($N26="Dương",$M26&amp;" (7C)",IF($P26="Dương",$O26&amp;" (8A)",IF($R26="Dương",$Q26&amp;" (8B)",IF($T26="Dương",$S26&amp;" (9A)",IF($V26="Dương",$U26&amp;" (9B)",""))))))</f>
        <v>A (7C)</v>
      </c>
      <c r="AZ26" s="211" t="str">
        <f t="shared" si="16"/>
        <v/>
      </c>
      <c r="BA26" s="217" t="str">
        <f>IF($D26="Hà",$C26&amp;" (6A)",IF($F26="Hà",$E26&amp;" (6B)",IF($H26="Hà",#REF!&amp;" (6C)",IF($J26="Hà",$I26&amp;" (7A)",""))))&amp;IF($L26="Hà",$K26&amp;" (7B)",IF($N26="Hà",$M26&amp;" (7C)",IF($P26="Hà",$O26&amp;" (8A)",IF($R26="Hà",$Q26&amp;" (8B)",IF($T26="Hà",$S26&amp;" (9A)",IF($V26="Hà",$U26&amp;" (9B)",""))))))</f>
        <v/>
      </c>
      <c r="BB26" s="217" t="str">
        <f>IF($D26="Doanh",$C26&amp;" (6A)",IF($F26="Doanh",$E26&amp;" (6B)",IF($H26="Doanh",#REF!&amp;" (6C)",IF($J26="Doanh",$I26&amp;" (7A)",""))))&amp;IF($L26="Doanh",$K26&amp;" (7B)",IF($N26="Doanh",$M26&amp;" (7C)",IF($P26="Doanh",$O26&amp;" (8A)",IF($R26="Doanh",$Q26&amp;" (8B)",IF($T26="Doanh",$S26&amp;" (9A)",IF($V26="Doanh",$U26&amp;" (9B)",""))))))</f>
        <v/>
      </c>
      <c r="BC26" s="217" t="str">
        <f>IF($D26="Oanh",$C26&amp;" (6A)",IF($F26="Oanh",$E26&amp;" (6B)",IF($H26="Oanh",#REF!&amp;" (6C)",IF($J26="Oanh",$I26&amp;" (7A)",""))))&amp;IF($L26="Oanh",$K26&amp;" (7B)",IF($N26="Oanh",$M26&amp;" (7C)",IF($P26="Oanh",$O26&amp;" (8A)",IF($R26="Oanh",$Q26&amp;" (8B)",IF($T26="Oanh",$S26&amp;" (9A)",IF($V26="Oanh",$U26&amp;" (9B)",""))))))</f>
        <v/>
      </c>
      <c r="BD26" s="217" t="str">
        <f>IF($D26="Huệ",$C26&amp;" (6A)",IF($F26="Huệ",$E26&amp;" (6B)",IF($H26="Huệ",#REF!&amp;" (6C)",IF($J26="Huệ",$I26&amp;" (7A)",""))))&amp;IF($L26="Huệ",$K26&amp;" (7B)",IF($N26="Huệ",$M26&amp;" (7C)",IF($P26="Huệ",$O26&amp;" (8A)",IF($R26="Huệ",$Q26&amp;" (8B)",IF($T26="Huệ",$S26&amp;" (9A)",IF($V26="Huệ",$U26&amp;" (9B)",""))))))</f>
        <v/>
      </c>
      <c r="BE26" s="212" t="str">
        <f>IF($D26="T.Trang",$C26&amp;" (6A)",IF($F26="T.Trang",$E26&amp;" (6B)",IF($H26="T.Trang",#REF!&amp;" (6C)",IF($J26="T.Trang",$I26&amp;" (7A)",""))))&amp;IF($L26="T.Trang",$K26&amp;" (7B)",IF($N26="T.Trang",$M26&amp;" (7C)",IF($P26="T.Trang",$O26&amp;" (8A)",IF($R26="T.Trang",$Q26&amp;" (8B)",IF($T26="T.Trang",$S26&amp;" (9B)",IF($V26="T.Trang",$U26&amp;" (9B)",""))))))</f>
        <v/>
      </c>
    </row>
    <row r="27" spans="1:57" ht="12" customHeight="1" x14ac:dyDescent="0.25">
      <c r="A27" s="7"/>
      <c r="B27" s="24">
        <v>3</v>
      </c>
      <c r="C27" s="303" t="s">
        <v>66</v>
      </c>
      <c r="D27" s="304" t="s">
        <v>48</v>
      </c>
      <c r="E27" s="305" t="s">
        <v>62</v>
      </c>
      <c r="F27" s="304" t="s">
        <v>166</v>
      </c>
      <c r="G27" s="488" t="s">
        <v>70</v>
      </c>
      <c r="H27" s="304" t="s">
        <v>150</v>
      </c>
      <c r="I27" s="350" t="s">
        <v>64</v>
      </c>
      <c r="J27" s="304" t="s">
        <v>40</v>
      </c>
      <c r="K27" s="303" t="s">
        <v>66</v>
      </c>
      <c r="L27" s="304" t="s">
        <v>46</v>
      </c>
      <c r="M27" s="312" t="s">
        <v>69</v>
      </c>
      <c r="N27" s="310" t="s">
        <v>38</v>
      </c>
      <c r="O27" s="351" t="s">
        <v>62</v>
      </c>
      <c r="P27" s="310" t="s">
        <v>51</v>
      </c>
      <c r="Q27" s="352" t="s">
        <v>71</v>
      </c>
      <c r="R27" s="353" t="s">
        <v>45</v>
      </c>
      <c r="S27" s="333" t="s">
        <v>67</v>
      </c>
      <c r="T27" s="324" t="s">
        <v>42</v>
      </c>
      <c r="U27" s="323" t="s">
        <v>68</v>
      </c>
      <c r="V27" s="324" t="s">
        <v>49</v>
      </c>
      <c r="W27" s="19" t="str">
        <f t="shared" si="34"/>
        <v/>
      </c>
      <c r="X27" s="19" t="str">
        <f t="shared" si="35"/>
        <v/>
      </c>
      <c r="Y27" s="19" t="str">
        <f t="shared" si="36"/>
        <v/>
      </c>
      <c r="Z27" s="19" t="str">
        <f t="shared" si="37"/>
        <v/>
      </c>
      <c r="AA27" s="19" t="str">
        <f t="shared" si="38"/>
        <v/>
      </c>
      <c r="AB27" s="19" t="str">
        <f t="shared" si="39"/>
        <v/>
      </c>
      <c r="AC27" s="19" t="str">
        <f t="shared" si="40"/>
        <v/>
      </c>
      <c r="AD27" s="19" t="str">
        <f t="shared" si="41"/>
        <v/>
      </c>
      <c r="AE27" s="20" t="str">
        <f t="shared" si="43"/>
        <v/>
      </c>
      <c r="AF27" s="20" t="str">
        <f t="shared" si="42"/>
        <v/>
      </c>
      <c r="AG27" s="21"/>
      <c r="AH27" s="25">
        <v>5</v>
      </c>
      <c r="AI27" s="36">
        <v>3</v>
      </c>
      <c r="AJ27" s="217" t="str">
        <f>IF($D27="T.Trang",$C27&amp;" (6A)",IF($F27="T.Trang",$E27&amp;" (6B)",IF($H27="T.Trang",$G26&amp;" (6C)",IF($J27="T.Trang",$I27&amp;" (7A)",""))))&amp;IF($L27="T.Trang",$K27&amp;" (7B)",IF($N27="T.Trang",$M27&amp;" (7C)",IF($P27="T.Trang",$O27&amp;" (8A)",IF($R27="T.Trang",$Q27&amp;" (8B)",IF($T27="T.Trang",$S27&amp;" (9A)",IF($V27="T.Trang",$U27&amp;" (9B)",""))))))</f>
        <v/>
      </c>
      <c r="AK27" s="217" t="str">
        <f>IF($D27="Thắng",$C27&amp;" (6A)",IF($F27="Thắng",$E27&amp;" (6B)",IF($H27="Thắng",$G26&amp;" (6C)",IF($J27="Thắng",$I27&amp;" (7A)",""))))&amp;IF($L27="Thắng",$K27&amp;" (7B)",IF($N27="Thắng",$M27&amp;" (7C)",IF($P27="Thắng",$O27&amp;" (8A)",IF($R27="Thắng",$Q27&amp;" (8B)",IF($T27="Thắng",$S27&amp;" (9A)",IF($V27="Thắng",$U27&amp;" (9B)",""))))))</f>
        <v>L (7C)</v>
      </c>
      <c r="AL27" s="217" t="str">
        <f>IF($D27="Khang",$C27&amp;" (6A)",IF($F27="Khang",$E27&amp;" (6B)",IF($H27="Khang",$G26&amp;" (6C)",IF($J27="Khang",$I27&amp;" (7A)",""))))&amp;IF($L27="Khang",$K27&amp;" (7B)",IF($N27="Khang",$M27&amp;" (7C)",IF($P27="Khang",$O27&amp;" (8A)",IF($R27="Khang",$Q27&amp;" (8B)",IF($T27="Khang",$S27&amp;" (9A)",IF($V27="Khang",$U27&amp;" (9B)",""))))))</f>
        <v/>
      </c>
      <c r="AM27" s="217" t="str">
        <f>IF($D27="Vũ",$C27&amp;" (6A)",IF($F27="Vũ",$E27&amp;" (6B)",IF($H27="Vũ",$G26&amp;" (6C)",IF($J27="Vũ",$I27&amp;" (7A)",""))))&amp;IF($L27="Vũ",$K27&amp;" (7B)",IF($N27="Vũ",$M27&amp;" (7C)",IF($P27="Vũ",$O27&amp;" (8A)",IF($R27="Vũ",$Q27&amp;" (8B)",IF($T27="Vũ",$S27&amp;" (9A)",IF($V27="Vũ",$U27&amp;" (9B)",""))))))</f>
        <v>T (7A)</v>
      </c>
      <c r="AN27" s="211" t="str">
        <f t="shared" ref="AN27:AN39" si="44">IF($D27="V.Anh",$C27&amp;" (6A)",IF($F27="V.Anh",$E27&amp;" (6B)",IF($H27="V.Anh",$G27&amp;" (6C)",IF($J27="V.Anh",$I27&amp;" (7A)",""))))&amp;IF($L27="V.Anh",$K27&amp;" (7B)",IF($N27="V.Anh",$M27&amp;" (7C)",IF($P27="V.Anh",$O27&amp;" (8A)",IF($R27="V.Anh",$Q27&amp;" (8B)",IF($T27="V.Anh",$S27&amp;" (9A)",IF($V27="V.Anh",$U27&amp;" (9B)",""))))))</f>
        <v/>
      </c>
      <c r="AO27" s="217" t="str">
        <f t="shared" si="5"/>
        <v>Đ (9A)</v>
      </c>
      <c r="AP27" s="217" t="str">
        <f>IF($D27="Tùng",$C27&amp;" (6A)",IF($F27="Tùng",$E27&amp;" (6B)",IF($H27="Tùng",$G26&amp;" (6C)",IF($J27="Tùng",$I27&amp;" (7A)",""))))&amp;IF($L27="Tùng",$K27&amp;" (7B)",IF($N27="Tùng",$M27&amp;" (7C)",IF($P27="Tùng",$O27&amp;" (8A)",IF($R27="Tùng",$Q27&amp;" (8B)",IF($T27="Tùng",$S27&amp;" (9A)",IF($V27="Tùng",$U27&amp;" (9B)",""))))))</f>
        <v/>
      </c>
      <c r="AQ27" s="217" t="str">
        <f>IF($D27="Huyền",$C27&amp;" (6A)",IF($F27="Huyền",$E27&amp;" (6B)",IF($H27="Huyền",$G26&amp;" (6C)",IF($J27="Huyền",$I27&amp;" (7A)",""))))&amp;IF($L27="Huyền",$K27&amp;" (7B)",IF($N27="Huyền",$M27&amp;" (7C)",IF($P27="Huyền",$O27&amp;" (8A)",IF($R27="Huyền",$Q27&amp;" (8B)",IF($T27="Huyền",$S27&amp;" (9A)",IF($V27="Huyền",$U27&amp;" (9B)",""))))))</f>
        <v>TN (6C)</v>
      </c>
      <c r="AR27" s="217" t="str">
        <f>IF($D27="Lan",$C27&amp;" (6A)",IF($F27="Lan",$E27&amp;" (6B)",IF($H27="Lan",$G26&amp;" (6C)",IF($J27="Lan",$I27&amp;" (7A)",""))))&amp;IF($L27="Lan",$K27&amp;" (7B)",IF($N27="Lan",$M27&amp;" (7C)",IF($P27="Lan",$O27&amp;" (8A)",IF($R27="Lan",$Q27&amp;" (8B)",IF($T27="Lan",$S27&amp;" (9A)",IF($V27="Lan",$U27&amp;" (9B)",""))))))</f>
        <v/>
      </c>
      <c r="AS27" s="217" t="str">
        <f>IF($D27="Giang",$C27&amp;" (6A)",IF($F27="Giang",$E27&amp;" (6B)",IF($H27="Giang",$G26&amp;" (6C)",IF($J27="Giang",$I27&amp;" (7A)",""))))&amp;IF($L27="Giang",$K27&amp;" (7B)",IF($N27="Giang",$M27&amp;" (7C)",IF($P27="Giang",$O27&amp;" (8A)",IF($R27="Giang",$Q27&amp;" (8B)",IF($T27="Giang",$S27&amp;" (9A)",IF($V27="Giang",$U27&amp;" (9B)",""))))))</f>
        <v>V (7B)</v>
      </c>
      <c r="AT27" s="217" t="str">
        <f>IF($D27="Khánh",$C27&amp;" (6A)",IF($F27="Khánh",$E27&amp;" (6B)",IF($H27="Khánh",$G26&amp;" (6C)",IF($J27="Khánh",$I27&amp;" (7A)",""))))&amp;IF($L27="Khánh",$K27&amp;" (7B)",IF($N27="Khánh",$M27&amp;" (7C)",IF($P27="Khánh",$O27&amp;" (8A)",IF($R27="Khánh",$Q27&amp;" (8B)",IF($T27="Khánh",$S27&amp;" (9A)",IF($V27="Khánh",$U27&amp;" (9B)",""))))))</f>
        <v>V (6A)</v>
      </c>
      <c r="AU27" s="218" t="str">
        <f t="shared" si="11"/>
        <v/>
      </c>
      <c r="AV27" s="217" t="str">
        <f>IF($D27="K.Trang",$C27&amp;" (6A)",IF($F27="K.Trang",$E27&amp;" (6B)",IF($H27="K.Trang",$G26&amp;" (6C)",IF($J27="K.Trang",$I27&amp;" (7A)",""))))&amp;IF($L27="K.Trang",$K27&amp;" (7B)",IF($N27="K.Trang",$M27&amp;" (7C)",IF($P27="K.Trang",$O27&amp;" (8A)",IF($R27="K.Trang",$Q27&amp;" (8B)",IF($T27="K.Trang",$S27&amp;" (9A)",IF($V27="K.Trang",$U27&amp;" (9B)",""))))))</f>
        <v>CD (8B)</v>
      </c>
      <c r="AW27" s="217" t="str">
        <f>IF($D27="Đính",$C27&amp;" (6A)",IF($F27="Đính",$E27&amp;" (6B)",IF($H27="Đính",$G26&amp;" (6C)",IF($J27="Đính",$I27&amp;" (7A)",""))))&amp;IF($L27="Đính",$K27&amp;" (7B)",IF($N27="Đính",$M27&amp;" (7C)",IF($P27="Đính",$O27&amp;" (8A)",IF($R27="Đính",$Q27&amp;" (8B)",IF($T27="Đính",$S27&amp;" (9A)",IF($V27="Đính",$U27&amp;" (9B)",""))))))</f>
        <v>TD (9B)</v>
      </c>
      <c r="AX27" s="217" t="str">
        <f t="shared" si="14"/>
        <v/>
      </c>
      <c r="AY27" s="217" t="str">
        <f>IF($D27="Dương",$C27&amp;" (6A)",IF($F27="Dương",$E27&amp;" (6B)",IF($H27="Dương",$G26&amp;" (6C)",IF($J27="Dương",$I27&amp;" (7A)",""))))&amp;IF($L27="Dương",$K27&amp;" (7B)",IF($N27="Dương",$M27&amp;" (7C)",IF($P27="Dương",$O27&amp;" (8A)",IF($R27="Dương",$Q27&amp;" (8B)",IF($T27="Dương",$S27&amp;" (9A)",IF($V27="Dương",$U27&amp;" (9B)",""))))))</f>
        <v>A (8A)</v>
      </c>
      <c r="AZ27" s="211" t="str">
        <f t="shared" si="16"/>
        <v/>
      </c>
      <c r="BA27" s="217" t="str">
        <f>IF($D27="Hà",$C27&amp;" (6A)",IF($F27="Hà",$E27&amp;" (6B)",IF($H27="Hà",$G26&amp;" (6C)",IF($J27="Hà",$I27&amp;" (7A)",""))))&amp;IF($L27="Hà",$K27&amp;" (7B)",IF($N27="Hà",$M27&amp;" (7C)",IF($P27="Hà",$O27&amp;" (8A)",IF($R27="Hà",$Q27&amp;" (8B)",IF($T27="Hà",$S27&amp;" (9A)",IF($V27="Hà",$U27&amp;" (9B)",""))))))</f>
        <v/>
      </c>
      <c r="BB27" s="217" t="str">
        <f>IF($D27="Doanh",$C27&amp;" (6A)",IF($F27="Doanh",$E27&amp;" (6B)",IF($H27="Doanh",$G26&amp;" (6C)",IF($J27="Doanh",$I27&amp;" (7A)",""))))&amp;IF($L27="Doanh",$K27&amp;" (7B)",IF($N27="Doanh",$M27&amp;" (7C)",IF($P27="Doanh",$O27&amp;" (8A)",IF($R27="Doanh",$Q27&amp;" (8B)",IF($T27="Doanh",$S27&amp;" (9A)",IF($V27="Doanh",$U27&amp;" (9B)",""))))))</f>
        <v/>
      </c>
      <c r="BC27" s="217" t="str">
        <f>IF($D27="Oanh",$C27&amp;" (6A)",IF($F27="Oanh",$E27&amp;" (6B)",IF($H27="Oanh",$G26&amp;" (6C)",IF($J27="Oanh",$I27&amp;" (7A)",""))))&amp;IF($L27="Oanh",$K27&amp;" (7B)",IF($N27="Oanh",$M27&amp;" (7C)",IF($P27="Oanh",$O27&amp;" (8A)",IF($R27="Oanh",$Q27&amp;" (8B)",IF($T27="Oanh",$S27&amp;" (9A)",IF($V27="Oanh",$U27&amp;" (9B)",""))))))</f>
        <v/>
      </c>
      <c r="BD27" s="217" t="str">
        <f>IF($D27="Huệ",$C27&amp;" (6A)",IF($F27="Huệ",$E27&amp;" (6B)",IF($H27="Huệ",$G26&amp;" (6C)",IF($J27="Huệ",$I27&amp;" (7A)",""))))&amp;IF($L27="Huệ",$K27&amp;" (7B)",IF($N27="Huệ",$M27&amp;" (7C)",IF($P27="Huệ",$O27&amp;" (8A)",IF($R27="Huệ",$Q27&amp;" (8B)",IF($T27="Huệ",$S27&amp;" (9A)",IF($V27="Huệ",$U27&amp;" (9B)",""))))))</f>
        <v/>
      </c>
      <c r="BE27" s="215" t="str">
        <f>IF($D27="T.Trang",$C27&amp;" (6A)",IF($F27="T.Trang",$E27&amp;" (6B)",IF($H27="T.Trang",$G26&amp;" (6C)",IF($J27="T.Trang",$I27&amp;" (7A)",""))))&amp;IF($L27="T.Trang",$K27&amp;" (7B)",IF($N27="T.Trang",$M27&amp;" (7C)",IF($P27="T.Trang",$O27&amp;" (8A)",IF($R27="T.Trang",$Q27&amp;" (8B)",IF($T27="T.Trang",$S27&amp;" (9B)",IF($V27="T.Trang",$U27&amp;" (9B)",""))))))</f>
        <v/>
      </c>
    </row>
    <row r="28" spans="1:57" ht="12" customHeight="1" x14ac:dyDescent="0.25">
      <c r="A28" s="7"/>
      <c r="B28" s="27">
        <v>4</v>
      </c>
      <c r="C28" s="354"/>
      <c r="D28" s="355"/>
      <c r="E28" s="356"/>
      <c r="F28" s="355"/>
      <c r="G28" s="357"/>
      <c r="H28" s="355"/>
      <c r="I28" s="356"/>
      <c r="J28" s="355"/>
      <c r="K28" s="357"/>
      <c r="L28" s="358"/>
      <c r="M28" s="357"/>
      <c r="N28" s="355"/>
      <c r="O28" s="357"/>
      <c r="P28" s="355"/>
      <c r="Q28" s="357"/>
      <c r="R28" s="359"/>
      <c r="S28" s="313"/>
      <c r="T28" s="314"/>
      <c r="U28" s="306"/>
      <c r="V28" s="315"/>
      <c r="W28" s="19" t="str">
        <f t="shared" si="34"/>
        <v>S</v>
      </c>
      <c r="X28" s="19" t="str">
        <f t="shared" si="35"/>
        <v>S</v>
      </c>
      <c r="Y28" s="19" t="str">
        <f t="shared" si="36"/>
        <v>S</v>
      </c>
      <c r="Z28" s="19" t="str">
        <f t="shared" si="37"/>
        <v>S</v>
      </c>
      <c r="AA28" s="19" t="str">
        <f t="shared" si="38"/>
        <v>S</v>
      </c>
      <c r="AB28" s="19" t="str">
        <f t="shared" si="39"/>
        <v>S</v>
      </c>
      <c r="AC28" s="19" t="str">
        <f t="shared" si="40"/>
        <v>S</v>
      </c>
      <c r="AD28" s="19" t="str">
        <f t="shared" si="41"/>
        <v>S</v>
      </c>
      <c r="AE28" s="20" t="str">
        <f t="shared" si="43"/>
        <v>S</v>
      </c>
      <c r="AF28" s="20" t="str">
        <f t="shared" si="42"/>
        <v>S</v>
      </c>
      <c r="AG28" s="21"/>
      <c r="AH28" s="25"/>
      <c r="AI28" s="36">
        <v>4</v>
      </c>
      <c r="AJ28" s="217" t="str">
        <f t="shared" si="33"/>
        <v/>
      </c>
      <c r="AK28" s="217" t="str">
        <f t="shared" si="1"/>
        <v/>
      </c>
      <c r="AL28" s="217" t="str">
        <f t="shared" si="2"/>
        <v/>
      </c>
      <c r="AM28" s="217" t="str">
        <f t="shared" si="3"/>
        <v/>
      </c>
      <c r="AN28" s="211" t="str">
        <f t="shared" si="44"/>
        <v/>
      </c>
      <c r="AO28" s="217" t="str">
        <f>IF($D28="Hoàng",$C28&amp;" (6A)",IF($F28="Hoàng",$E28&amp;" (6B)",IF($H28="Hoàng",$G28&amp;" (6C)",IF($J28="Hoàng",$I28&amp;" (7A)",""))))&amp;IF($L28="Hoàng",$K28&amp;" (7B)",IF($N28="Hoàng",#REF!&amp;" (7C)",IF($P28="Hoàng",$O28&amp;" (8A)",IF($R28="Hoàng",$Q28&amp;" (8B)",IF($T28="Hoàng",$S28&amp;" (9A)",IF($V28="Hoàng",$U28&amp;" (9B)",""))))))</f>
        <v/>
      </c>
      <c r="AP28" s="217" t="str">
        <f t="shared" si="6"/>
        <v/>
      </c>
      <c r="AQ28" s="217" t="str">
        <f t="shared" si="7"/>
        <v/>
      </c>
      <c r="AR28" s="217" t="str">
        <f t="shared" si="8"/>
        <v/>
      </c>
      <c r="AS28" s="217" t="str">
        <f t="shared" si="9"/>
        <v/>
      </c>
      <c r="AT28" s="217" t="str">
        <f t="shared" si="10"/>
        <v/>
      </c>
      <c r="AU28" s="218" t="str">
        <f t="shared" si="11"/>
        <v/>
      </c>
      <c r="AV28" s="217" t="str">
        <f t="shared" si="12"/>
        <v/>
      </c>
      <c r="AW28" s="217" t="str">
        <f t="shared" si="13"/>
        <v/>
      </c>
      <c r="AX28" s="217" t="str">
        <f t="shared" si="14"/>
        <v/>
      </c>
      <c r="AY28" s="217" t="str">
        <f t="shared" si="15"/>
        <v/>
      </c>
      <c r="AZ28" s="217" t="str">
        <f t="shared" si="16"/>
        <v/>
      </c>
      <c r="BA28" s="217" t="str">
        <f t="shared" si="17"/>
        <v/>
      </c>
      <c r="BB28" s="217" t="str">
        <f t="shared" si="18"/>
        <v/>
      </c>
      <c r="BC28" s="217" t="str">
        <f t="shared" si="19"/>
        <v/>
      </c>
      <c r="BD28" s="217" t="str">
        <f>IF($D28="Huệ",$C28&amp;" (6A)",IF($F28="Huệ",$E28&amp;" (6B)",IF($H28="Huệ",$G28&amp;" (6C)",IF($J28="Huệ",$I28&amp;" (7A)",""))))&amp;IF($L28="Huệ",$K28&amp;" (7B)",IF($N28="Huệ",$M28&amp;" (7C)",IF($P28="Huệ",$O28&amp;" (8A)",IF($R28="Huệ",$Q28&amp;" (8B)",IF($T28="Huệ",$S28&amp;" (9A)",IF($V28="Huệ",$U28&amp;" (9B)",""))))))</f>
        <v/>
      </c>
      <c r="BE28" s="213" t="str">
        <f t="shared" si="31"/>
        <v/>
      </c>
    </row>
    <row r="29" spans="1:57" ht="12" customHeight="1" x14ac:dyDescent="0.25">
      <c r="A29" s="37"/>
      <c r="B29" s="38">
        <v>5</v>
      </c>
      <c r="C29" s="360"/>
      <c r="D29" s="361"/>
      <c r="E29" s="362"/>
      <c r="F29" s="361"/>
      <c r="G29" s="363"/>
      <c r="H29" s="361"/>
      <c r="I29" s="364"/>
      <c r="J29" s="361"/>
      <c r="K29" s="363"/>
      <c r="L29" s="361"/>
      <c r="M29" s="363"/>
      <c r="N29" s="361"/>
      <c r="O29" s="363"/>
      <c r="P29" s="361"/>
      <c r="Q29" s="365"/>
      <c r="R29" s="366"/>
      <c r="S29" s="363"/>
      <c r="T29" s="367"/>
      <c r="U29" s="368"/>
      <c r="V29" s="369"/>
      <c r="W29" s="29" t="str">
        <f t="shared" si="34"/>
        <v>S</v>
      </c>
      <c r="X29" s="29" t="str">
        <f t="shared" si="35"/>
        <v>S</v>
      </c>
      <c r="Y29" s="29" t="str">
        <f t="shared" si="36"/>
        <v>S</v>
      </c>
      <c r="Z29" s="29" t="str">
        <f t="shared" si="37"/>
        <v>S</v>
      </c>
      <c r="AA29" s="29" t="str">
        <f t="shared" si="38"/>
        <v>S</v>
      </c>
      <c r="AB29" s="29" t="str">
        <f t="shared" si="39"/>
        <v>S</v>
      </c>
      <c r="AC29" s="29" t="str">
        <f t="shared" si="40"/>
        <v>S</v>
      </c>
      <c r="AD29" s="29" t="str">
        <f t="shared" si="41"/>
        <v>S</v>
      </c>
      <c r="AE29" s="20" t="str">
        <f t="shared" si="43"/>
        <v>S</v>
      </c>
      <c r="AF29" s="20" t="str">
        <f t="shared" si="42"/>
        <v>S</v>
      </c>
      <c r="AG29" s="39"/>
      <c r="AH29" s="31"/>
      <c r="AI29" s="40">
        <v>5</v>
      </c>
      <c r="AJ29" s="218" t="str">
        <f t="shared" si="33"/>
        <v/>
      </c>
      <c r="AK29" s="218" t="str">
        <f t="shared" si="1"/>
        <v/>
      </c>
      <c r="AL29" s="218" t="str">
        <f t="shared" si="2"/>
        <v/>
      </c>
      <c r="AM29" s="217" t="str">
        <f t="shared" si="3"/>
        <v/>
      </c>
      <c r="AN29" s="211" t="str">
        <f t="shared" si="44"/>
        <v/>
      </c>
      <c r="AO29" s="218" t="str">
        <f t="shared" ref="AO29" si="45">IF($D29="Hoàng",$C29&amp;" (6A)",IF($F29="Hoàng",$E29&amp;" (6B)",IF($H29="Hoàng",$G29&amp;" (6C)",IF($J29="Hoàng",$I29&amp;" (7A)",""))))&amp;IF($L29="Hoàng",$K29&amp;" (7B)",IF($N29="Hoàng",$M28&amp;" (7C)",IF($P29="Hoàng",$O29&amp;" (8A)",IF($R29="Hoàng",$Q29&amp;" (8B)",IF($T29="Hoàng",$S29&amp;" (9A)",IF($V29="Hoàng",$U29&amp;" (9B)",""))))))</f>
        <v/>
      </c>
      <c r="AP29" s="218" t="str">
        <f t="shared" si="6"/>
        <v/>
      </c>
      <c r="AQ29" s="218" t="str">
        <f t="shared" si="7"/>
        <v/>
      </c>
      <c r="AR29" s="218" t="str">
        <f t="shared" si="8"/>
        <v/>
      </c>
      <c r="AS29" s="218" t="str">
        <f t="shared" si="9"/>
        <v/>
      </c>
      <c r="AT29" s="218" t="str">
        <f t="shared" si="10"/>
        <v/>
      </c>
      <c r="AU29" s="218" t="str">
        <f t="shared" si="11"/>
        <v/>
      </c>
      <c r="AV29" s="218" t="str">
        <f t="shared" si="12"/>
        <v/>
      </c>
      <c r="AW29" s="218" t="str">
        <f t="shared" si="13"/>
        <v/>
      </c>
      <c r="AX29" s="217" t="str">
        <f t="shared" si="14"/>
        <v/>
      </c>
      <c r="AY29" s="218" t="str">
        <f>IF($D29="Dương",$C29&amp;" (6A)",IF($F29="Dương",$E29&amp;" (6B)",IF($H29="Dương",$G29&amp;" (6C)",IF($J29="Dương",$I29&amp;" (7A)",""))))&amp;IF($L29="Dương",$K29&amp;" (7B)",IF($N29="Dương",$M29&amp;" (7C)",IF($P29="Dương",$O29&amp;" (8A)",IF($R29="Dương",$Q29&amp;" (8B)",IF($T29="Dương",$S29&amp;" (9A)",IF($V29="Dương",$U29&amp;" (9B)",""))))))</f>
        <v/>
      </c>
      <c r="AZ29" s="218" t="str">
        <f t="shared" si="16"/>
        <v/>
      </c>
      <c r="BA29" s="218" t="str">
        <f t="shared" si="17"/>
        <v/>
      </c>
      <c r="BB29" s="218" t="str">
        <f t="shared" si="18"/>
        <v/>
      </c>
      <c r="BC29" s="218" t="str">
        <f t="shared" si="19"/>
        <v/>
      </c>
      <c r="BD29" s="218" t="str">
        <f>IF($D29="Huệ",$C29&amp;" (6A)",IF($F29="Huệ",$E29&amp;" (6B)",IF($H29="Huệ",$G29&amp;" (6C)",IF($J29="Huệ",$I29&amp;" (7A)",""))))&amp;IF($L29="Huệ",$K29&amp;" (7B)",IF($N29="Huệ",$M29&amp;" (7C)",IF($P29="Huệ",$O29&amp;" (8A)",IF($R29="Huệ",$Q29&amp;" (8B)",IF($T29="Huệ",$S29&amp;" (9A)",IF($V29="Huệ",$U29&amp;" (9B)",""))))))</f>
        <v/>
      </c>
      <c r="BE29" s="214" t="str">
        <f t="shared" si="31"/>
        <v/>
      </c>
    </row>
    <row r="30" spans="1:57" ht="12" customHeight="1" x14ac:dyDescent="0.25">
      <c r="A30" s="7"/>
      <c r="B30" s="15">
        <v>1</v>
      </c>
      <c r="C30" s="303" t="s">
        <v>67</v>
      </c>
      <c r="D30" s="304" t="s">
        <v>42</v>
      </c>
      <c r="E30" s="305" t="s">
        <v>64</v>
      </c>
      <c r="F30" s="304" t="s">
        <v>43</v>
      </c>
      <c r="G30" s="303" t="s">
        <v>64</v>
      </c>
      <c r="H30" s="304" t="s">
        <v>44</v>
      </c>
      <c r="I30" s="306" t="s">
        <v>68</v>
      </c>
      <c r="J30" s="304" t="s">
        <v>53</v>
      </c>
      <c r="K30" s="427" t="s">
        <v>66</v>
      </c>
      <c r="L30" s="428" t="s">
        <v>46</v>
      </c>
      <c r="M30" s="303" t="s">
        <v>68</v>
      </c>
      <c r="N30" s="310" t="s">
        <v>49</v>
      </c>
      <c r="O30" s="303" t="s">
        <v>64</v>
      </c>
      <c r="P30" s="328" t="s">
        <v>39</v>
      </c>
      <c r="Q30" s="370" t="s">
        <v>66</v>
      </c>
      <c r="R30" s="328" t="s">
        <v>45</v>
      </c>
      <c r="S30" s="313" t="s">
        <v>73</v>
      </c>
      <c r="T30" s="343" t="s">
        <v>150</v>
      </c>
      <c r="U30" s="344" t="s">
        <v>66</v>
      </c>
      <c r="V30" s="316" t="s">
        <v>146</v>
      </c>
      <c r="W30" s="19" t="str">
        <f t="shared" si="34"/>
        <v/>
      </c>
      <c r="X30" s="19" t="str">
        <f t="shared" si="35"/>
        <v/>
      </c>
      <c r="Y30" s="19" t="str">
        <f t="shared" si="36"/>
        <v/>
      </c>
      <c r="Z30" s="19" t="str">
        <f t="shared" si="37"/>
        <v/>
      </c>
      <c r="AA30" s="19" t="str">
        <f t="shared" si="38"/>
        <v/>
      </c>
      <c r="AB30" s="19" t="str">
        <f t="shared" si="39"/>
        <v/>
      </c>
      <c r="AC30" s="19" t="str">
        <f t="shared" si="40"/>
        <v/>
      </c>
      <c r="AD30" s="19" t="str">
        <f t="shared" si="41"/>
        <v/>
      </c>
      <c r="AE30" s="20" t="str">
        <f t="shared" si="43"/>
        <v/>
      </c>
      <c r="AF30" s="20" t="str">
        <f t="shared" si="42"/>
        <v/>
      </c>
      <c r="AG30" s="21"/>
      <c r="AH30" s="35"/>
      <c r="AI30" s="23">
        <v>1</v>
      </c>
      <c r="AJ30" s="211" t="str">
        <f>IF($D30="T.Trang",$C30&amp;" (6A)",IF($F30="T.Trang",$E30&amp;" (6B)",IF($H30="T.Trang",$G30&amp;" (6C)",IF($J30="T.Trang",$I30&amp;" (7A)",""))))&amp;IF($L30="T.Trang",$K30&amp;" (7B)",IF($N30="T.Trang",$M30&amp;" (7C)",IF($P30="T.Trang",$O30&amp;" (8A)",IF($R30="T.Trang",#REF!&amp;" (8B)",IF($T30="T.Trang",$S30&amp;" (9A)",IF($V30="T.Trang",$U30&amp;" (9B)",""))))))</f>
        <v/>
      </c>
      <c r="AK30" s="211" t="str">
        <f>IF($D30="Thắng",$C30&amp;" (6A)",IF($F30="Thắng",$E30&amp;" (6B)",IF($H30="Thắng",$G30&amp;" (6C)",IF($J30="Thắng",$I30&amp;" (7A)",""))))&amp;IF($L30="Thắng",$K30&amp;" (7B)",IF($N30="Thắng",$M30&amp;" (7C)",IF($P30="Thắng",$O30&amp;" (8A)",IF($R30="Thắng",#REF!&amp;" (8B)",IF($T30="Thắng",$S30&amp;" (9A)",IF($V30="Thắng",$U30&amp;" (9B)",""))))))</f>
        <v/>
      </c>
      <c r="AL30" s="211" t="str">
        <f>IF($D30="Khang",$C30&amp;" (6A)",IF($F30="Khang",$E30&amp;" (6B)",IF($H30="Khang",$G30&amp;" (6C)",IF($J30="Khang",$I30&amp;" (7A)",""))))&amp;IF($L30="Khang",$K30&amp;" (7B)",IF($N30="Khang",$M30&amp;" (7C)",IF($P30="Khang",$O30&amp;" (8A)",IF($R30="Khang",#REF!&amp;" (8B)",IF($T30="Khang",$S30&amp;" (9A)",IF($V30="Khang",$U30&amp;" (9B)",""))))))</f>
        <v>T (8A)</v>
      </c>
      <c r="AM30" s="217" t="str">
        <f t="shared" si="3"/>
        <v/>
      </c>
      <c r="AN30" s="211" t="str">
        <f t="shared" si="4"/>
        <v/>
      </c>
      <c r="AO30" s="211" t="str">
        <f t="shared" si="5"/>
        <v>Đ (6A)</v>
      </c>
      <c r="AP30" s="211" t="str">
        <f t="shared" si="6"/>
        <v>T (6B)</v>
      </c>
      <c r="AQ30" s="211" t="str">
        <f t="shared" si="7"/>
        <v>H (9A)</v>
      </c>
      <c r="AR30" s="211" t="str">
        <f t="shared" si="8"/>
        <v>T (6C)</v>
      </c>
      <c r="AS30" s="211" t="str">
        <f t="shared" si="9"/>
        <v>V (7B)</v>
      </c>
      <c r="AT30" s="211" t="str">
        <f t="shared" si="10"/>
        <v/>
      </c>
      <c r="AU30" s="218" t="str">
        <f t="shared" si="11"/>
        <v/>
      </c>
      <c r="AV30" s="211" t="str">
        <f t="shared" si="12"/>
        <v>V (8B)</v>
      </c>
      <c r="AW30" s="211" t="str">
        <f t="shared" si="13"/>
        <v>TD (7C)</v>
      </c>
      <c r="AX30" s="217" t="str">
        <f t="shared" si="14"/>
        <v/>
      </c>
      <c r="AY30" s="211" t="str">
        <f t="shared" si="15"/>
        <v/>
      </c>
      <c r="AZ30" s="211" t="str">
        <f t="shared" si="16"/>
        <v/>
      </c>
      <c r="BA30" s="211" t="str">
        <f t="shared" si="17"/>
        <v>TD (7A)</v>
      </c>
      <c r="BB30" s="211" t="str">
        <f t="shared" si="18"/>
        <v/>
      </c>
      <c r="BC30" s="211" t="str">
        <f t="shared" si="19"/>
        <v/>
      </c>
      <c r="BD30" s="211" t="str">
        <f t="shared" ref="BD30:BD40" si="46">IF($D30="Huệ",$C30&amp;" (6A)",IF($F30="Huệ",$E30&amp;" (6B)",IF($H30="Huệ",$G30&amp;" (6C)",IF($J30="Huệ",$I30&amp;" (7A)",""))))&amp;IF($L30="Huệ",$K30&amp;" (7B)",IF($N30="Huệ",$M30&amp;" (7C)",IF($P30="Huệ",$O30&amp;" (8A)",IF($R30="Huệ",$Q30&amp;" (8B)",IF($T30="Huệ",$S30&amp;" (9A)",IF($V30="Huệ",$U30&amp;" (9B)",""))))))</f>
        <v/>
      </c>
      <c r="BE30" s="211" t="str">
        <f t="shared" si="31"/>
        <v/>
      </c>
    </row>
    <row r="31" spans="1:57" ht="12" customHeight="1" x14ac:dyDescent="0.25">
      <c r="A31" s="7"/>
      <c r="B31" s="15">
        <v>2</v>
      </c>
      <c r="C31" s="303" t="s">
        <v>68</v>
      </c>
      <c r="D31" s="310" t="s">
        <v>53</v>
      </c>
      <c r="E31" s="308" t="s">
        <v>61</v>
      </c>
      <c r="F31" s="311" t="s">
        <v>150</v>
      </c>
      <c r="G31" s="303" t="s">
        <v>64</v>
      </c>
      <c r="H31" s="304" t="s">
        <v>44</v>
      </c>
      <c r="I31" s="306" t="s">
        <v>72</v>
      </c>
      <c r="J31" s="304" t="s">
        <v>41</v>
      </c>
      <c r="K31" s="426" t="s">
        <v>66</v>
      </c>
      <c r="L31" s="425" t="s">
        <v>46</v>
      </c>
      <c r="M31" s="303" t="s">
        <v>74</v>
      </c>
      <c r="N31" s="310" t="s">
        <v>43</v>
      </c>
      <c r="O31" s="303" t="s">
        <v>64</v>
      </c>
      <c r="P31" s="311" t="s">
        <v>39</v>
      </c>
      <c r="Q31" s="371" t="s">
        <v>66</v>
      </c>
      <c r="R31" s="332" t="s">
        <v>45</v>
      </c>
      <c r="S31" s="313" t="s">
        <v>66</v>
      </c>
      <c r="T31" s="314" t="s">
        <v>47</v>
      </c>
      <c r="U31" s="306" t="s">
        <v>66</v>
      </c>
      <c r="V31" s="315" t="s">
        <v>146</v>
      </c>
      <c r="W31" s="19" t="str">
        <f t="shared" si="34"/>
        <v/>
      </c>
      <c r="X31" s="19" t="str">
        <f t="shared" si="35"/>
        <v/>
      </c>
      <c r="Y31" s="19" t="str">
        <f t="shared" si="36"/>
        <v/>
      </c>
      <c r="Z31" s="19" t="str">
        <f t="shared" si="37"/>
        <v/>
      </c>
      <c r="AA31" s="19" t="str">
        <f t="shared" si="38"/>
        <v/>
      </c>
      <c r="AB31" s="19" t="str">
        <f t="shared" si="39"/>
        <v/>
      </c>
      <c r="AC31" s="19" t="str">
        <f t="shared" si="40"/>
        <v/>
      </c>
      <c r="AD31" s="19" t="str">
        <f t="shared" si="41"/>
        <v/>
      </c>
      <c r="AE31" s="20" t="str">
        <f t="shared" si="43"/>
        <v/>
      </c>
      <c r="AF31" s="20" t="str">
        <f t="shared" si="42"/>
        <v/>
      </c>
      <c r="AG31" s="21"/>
      <c r="AH31" s="25"/>
      <c r="AI31" s="26">
        <v>2</v>
      </c>
      <c r="AJ31" s="217" t="str">
        <f>IF($D31="T.Trang",$C31&amp;" (6A)",IF($F31="T.Trang",$E31&amp;" (6B)",IF($H31="T.Trang",$G31&amp;" (6C)",IF($J31="T.Trang",$I31&amp;" (7A)",""))))&amp;IF($K31="T.Trang",#REF!&amp;" (7B)",IF($N31="T.Trang",$M31&amp;" (7C)",IF($P31="T.Trang",$O31&amp;" (8A)",IF($R31="T.Trang",$Q30&amp;" (8B)",IF($T31="T.Trang",$S31&amp;" (9A)",IF($V31="T.Trang",$U31&amp;" (9B)",""))))))</f>
        <v/>
      </c>
      <c r="AK31" s="217" t="str">
        <f>IF($D31="Thắng",$C31&amp;" (6A)",IF($F31="Thắng",$E31&amp;" (6B)",IF($H31="Thắng",$G31&amp;" (6C)",IF($J31="Thắng",$I31&amp;" (7A)",""))))&amp;IF($K31="Thắng",#REF!&amp;" (7B)",IF($N31="Thắng",$M31&amp;" (7C)",IF($P31="Thắng",$O31&amp;" (8A)",IF($R31="Thắng",$Q30&amp;" (8B)",IF($T31="Thắng",$S31&amp;" (9A)",IF($V31="Thắng",$U31&amp;" (9B)",""))))))</f>
        <v/>
      </c>
      <c r="AL31" s="217" t="str">
        <f>IF($D31="Khang",$C31&amp;" (6A)",IF($F31="Khang",$E31&amp;" (6B)",IF($H31="Khang",$G31&amp;" (6C)",IF($J31="Khang",$I31&amp;" (7A)",""))))&amp;IF($K31="Khang",#REF!&amp;" (7B)",IF($N31="Khang",$M31&amp;" (7C)",IF($P31="Khang",$O31&amp;" (8A)",IF($R31="Khang",$Q30&amp;" (8B)",IF($T31="Khang",$S31&amp;" (9A)",IF($V31="Khang",$U31&amp;" (9B)",""))))))</f>
        <v>T (8A)</v>
      </c>
      <c r="AM31" s="217" t="str">
        <f>IF($D31="Vũ",$C31&amp;" (6A)",IF($F31="Vũ",$E31&amp;" (6B)",IF($H31="Vũ",$G31&amp;" (6C)",IF($J31="Vũ",$I31&amp;" (7A)",""))))&amp;IF($K31="Vũ",#REF!&amp;" (7B)",IF($N31="Vũ",$M31&amp;" (7C)",IF($P31="Vũ",$O31&amp;" (8A)",IF($R31="Vũ",$Q30&amp;" (8B)",IF($T31="Vũ",$S31&amp;" (9A)",IF($V31="Vũ",$U31&amp;" (9B)",""))))))</f>
        <v/>
      </c>
      <c r="AN31" s="211" t="str">
        <f>IF($D31="V.Anh",$C31&amp;" (6A)",IF($F31="V.Anh",$E31&amp;" (6B)",IF($H31="V.Anh",$G31&amp;" (6C)",IF($J31="V.Anh",$I31&amp;" (7A)",""))))&amp;IF($L31="V.Anh",$K31&amp;" (7B)",IF($N31="V.Anh",$M31&amp;" (7C)",IF($P31="V.Anh",$O31&amp;" (8A)",IF($R31="V.Anh",$Q31&amp;" (8B)",IF($T31="V.Anh",$S31&amp;" (9A)",IF($V31="V.Anh",$U31&amp;" (9B)",""))))))</f>
        <v>Si (7A)</v>
      </c>
      <c r="AO31" s="217" t="str">
        <f t="shared" si="5"/>
        <v/>
      </c>
      <c r="AP31" s="217" t="str">
        <f>IF($D31="Tùng",$C31&amp;" (6A)",IF($F31="Tùng",$E31&amp;" (6B)",IF($H31="Tùng",#REF!&amp;" (6C)",IF($J31="Tùng",$I31&amp;" (7A)",""))))&amp;IF($L31="Tùng",$K31&amp;" (7B)",IF($N31="Tùng",$M31&amp;" (7C)",IF($P31="Tùng",$O31&amp;" (8A)",IF($R31="Tùng",$Q31&amp;" (8B)",IF($T31="Tùng",$S31&amp;" (9A)",IF($V31="Tùng",$U31&amp;" (9B)",""))))))</f>
        <v>Ti (7C)</v>
      </c>
      <c r="AQ31" s="217" t="str">
        <f>IF($D31="Huyền",$C31&amp;" (6A)",IF($F31="Huyền",$E31&amp;" (6B)",IF($H31="Huyền",#REF!&amp;" (6C)",IF($J31="Huyền",$I31&amp;" (7A)",""))))&amp;IF($L31="Huyền",$K31&amp;" (7B)",IF($N31="Huyền",$M31&amp;" (7C)",IF($P31="Huyền",$O31&amp;" (8A)",IF($R31="Huyền",$Q31&amp;" (8B)",IF($T31="Huyền",$S31&amp;" (9A)",IF($V31="Huyền",$U31&amp;" (9B)",""))))))</f>
        <v>TN (6B)</v>
      </c>
      <c r="AR31" s="211" t="str">
        <f t="shared" si="8"/>
        <v>T (6C)</v>
      </c>
      <c r="AS31" s="217" t="str">
        <f>IF($D31="Giang",$C31&amp;" (6A)",IF($F31="Giang",$E31&amp;" (6B)",IF($H31="Giang",#REF!&amp;" (6C)",IF($J31="Giang",$I31&amp;" (7A)",""))))&amp;IF($L31="Giang",$K31&amp;" (7B)",IF($N31="Giang",$M31&amp;" (7C)",IF($P31="Giang",$O31&amp;" (8A)",IF($R31="Giang",$Q31&amp;" (8B)",IF($T31="Giang",$S31&amp;" (9A)",IF($V31="Giang",$U31&amp;" (9B)",""))))))</f>
        <v>V (7B)</v>
      </c>
      <c r="AT31" s="217" t="str">
        <f>IF($D31="Khánh",$C31&amp;" (6A)",IF($F31="Khánh",$E31&amp;" (6B)",IF($H31="Khánh",#REF!&amp;" (6C)",IF($J31="Khánh",$I31&amp;" (7A)",""))))&amp;IF($L31="Khánh",$K31&amp;" (7B)",IF($N31="Khánh",$M31&amp;" (7C)",IF($P31="Khánh",$O31&amp;" (8A)",IF($R31="Khánh",$Q31&amp;" (8B)",IF($T31="Khánh",$S31&amp;" (9A)",IF($V31="Khánh",$U31&amp;" (9B)",""))))))</f>
        <v/>
      </c>
      <c r="AU31" s="218" t="str">
        <f t="shared" si="11"/>
        <v>V (9A)</v>
      </c>
      <c r="AV31" s="217" t="str">
        <f>IF($D31="K.Trang",$C31&amp;" (6A)",IF($F31="K.Trang",$E31&amp;" (6B)",IF($H31="K.Trang",#REF!&amp;" (6C)",IF($J31="K.Trang",$I31&amp;" (7A)",""))))&amp;IF($L31="K.Trang",$K31&amp;" (7B)",IF($N31="K.Trang",$M31&amp;" (7C)",IF($P31="K.Trang",$O31&amp;" (8A)",IF($R31="K.Trang",$Q31&amp;" (8B)",IF($T31="K.Trang",$S31&amp;" (9A)",IF($V31="K.Trang",$U31&amp;" (9B)",""))))))</f>
        <v>V (8B)</v>
      </c>
      <c r="AW31" s="217" t="str">
        <f>IF($D31="Đính",$C31&amp;" (6A)",IF($F31="Đính",$E31&amp;" (6B)",IF($H31="Đính",#REF!&amp;" (6C)",IF($J31="Đính",$I31&amp;" (7A)",""))))&amp;IF($L31="Đính",$K31&amp;" (7B)",IF($N31="Đính",$M31&amp;" (7C)",IF($P31="Đính",$O31&amp;" (8A)",IF($R31="Đính",$Q31&amp;" (8B)",IF($T31="Đính",$S31&amp;" (9A)",IF($V31="Đính",$U31&amp;" (9B)",""))))))</f>
        <v/>
      </c>
      <c r="AX31" s="217" t="str">
        <f t="shared" si="14"/>
        <v/>
      </c>
      <c r="AY31" s="217" t="str">
        <f>IF($D31="Dương",$C31&amp;" (6A)",IF($F31="Dương",$E31&amp;" (6B)",IF($H31="Dương",#REF!&amp;" (6C)",IF($J31="Dương",$I31&amp;" (7A)",""))))&amp;IF($L31="Dương",$K31&amp;" (7B)",IF($N31="Dương",$M31&amp;" (7C)",IF($P31="Dương",$O31&amp;" (8A)",IF($R31="Dương",$Q31&amp;" (8B)",IF($T31="Dương",$S31&amp;" (9A)",IF($V31="Dương",$U31&amp;" (9B)",""))))))</f>
        <v/>
      </c>
      <c r="AZ31" s="211" t="str">
        <f t="shared" si="16"/>
        <v/>
      </c>
      <c r="BA31" s="217" t="str">
        <f>IF($D31="Hà",$C31&amp;" (6A)",IF($F31="Hà",$E31&amp;" (6B)",IF($H31="Hà",#REF!&amp;" (6C)",IF($J31="Hà",$I31&amp;" (7A)",""))))&amp;IF($L31="Hà",$K31&amp;" (7B)",IF($N31="Hà",$M31&amp;" (7C)",IF($P31="Hà",$O31&amp;" (8A)",IF($R31="Hà",$Q31&amp;" (8B)",IF($T31="Hà",$S31&amp;" (9A)",IF($V31="Hà",$U31&amp;" (9B)",""))))))</f>
        <v>TD (6A)</v>
      </c>
      <c r="BB31" s="217" t="str">
        <f>IF($D31="Doanh",$C31&amp;" (6A)",IF($F31="Doanh",$E31&amp;" (6B)",IF($H31="Doanh",#REF!&amp;" (6C)",IF($J31="Doanh",$I31&amp;" (7A)",""))))&amp;IF($L31="Doanh",$K31&amp;" (7B)",IF($N31="Doanh",$M31&amp;" (7C)",IF($P31="Doanh",$O31&amp;" (8A)",IF($R31="Doanh",$Q31&amp;" (8B)",IF($T31="Doanh",$S31&amp;" (9A)",IF($V31="Doanh",$U31&amp;" (9B)",""))))))</f>
        <v/>
      </c>
      <c r="BC31" s="217" t="str">
        <f>IF($D31="Oanh",$C31&amp;" (6A)",IF($F31="Oanh",$E31&amp;" (6B)",IF($H31="Oanh",#REF!&amp;" (6C)",IF($J31="Oanh",$I31&amp;" (7A)",""))))&amp;IF($L31="Oanh",$K31&amp;" (7B)",IF($N31="Oanh",$M31&amp;" (7C)",IF($P31="Oanh",$O31&amp;" (8A)",IF($R31="Oanh",$Q31&amp;" (8B)",IF($T31="Oanh",$S31&amp;" (9A)",IF($V31="Oanh",$U31&amp;" (9B)",""))))))</f>
        <v/>
      </c>
      <c r="BD31" s="217" t="str">
        <f>IF($D31="Huệ",$C31&amp;" (6A)",IF($F31="Huệ",$E31&amp;" (6B)",IF($H31="Huệ",#REF!&amp;" (6C)",IF($J31="Huệ",$I31&amp;" (7A)",""))))&amp;IF($L31="Huệ",$K31&amp;" (7B)",IF($N31="Huệ",$M31&amp;" (7C)",IF($P31="Huệ",$O31&amp;" (8A)",IF($R31="Huệ",$Q31&amp;" (8B)",IF($T31="Huệ",$S31&amp;" (9A)",IF($V31="Huệ",$U31&amp;" (9B)",""))))))</f>
        <v/>
      </c>
      <c r="BE31" s="212" t="str">
        <f>IF($D31="T.Trang",$C31&amp;" (6A)",IF($F31="T.Trang",$E31&amp;" (6B)",IF($H31="T.Trang",#REF!&amp;" (6C)",IF($J31="T.Trang",$I31&amp;" (7A)",""))))&amp;IF($L31="T.Trang",$K31&amp;" (7B)",IF($N31="T.Trang",$M31&amp;" (7C)",IF($P31="T.Trang",$O31&amp;" (8A)",IF($R31="T.Trang",$Q31&amp;" (8B)",IF($T31="T.Trang",$S31&amp;" (9B)",IF($V31="T.Trang",$U31&amp;" (9B)",""))))))</f>
        <v/>
      </c>
    </row>
    <row r="32" spans="1:57" ht="12" customHeight="1" x14ac:dyDescent="0.25">
      <c r="A32" s="7" t="s">
        <v>83</v>
      </c>
      <c r="B32" s="15">
        <v>3</v>
      </c>
      <c r="C32" s="303" t="s">
        <v>64</v>
      </c>
      <c r="D32" s="304" t="s">
        <v>38</v>
      </c>
      <c r="E32" s="308" t="s">
        <v>61</v>
      </c>
      <c r="F32" s="311" t="s">
        <v>150</v>
      </c>
      <c r="G32" s="303" t="s">
        <v>67</v>
      </c>
      <c r="H32" s="304" t="s">
        <v>42</v>
      </c>
      <c r="I32" s="306" t="s">
        <v>74</v>
      </c>
      <c r="J32" s="304" t="s">
        <v>43</v>
      </c>
      <c r="K32" s="319" t="s">
        <v>72</v>
      </c>
      <c r="L32" s="332" t="s">
        <v>41</v>
      </c>
      <c r="M32" s="303" t="s">
        <v>66</v>
      </c>
      <c r="N32" s="304" t="s">
        <v>45</v>
      </c>
      <c r="O32" s="303" t="s">
        <v>68</v>
      </c>
      <c r="P32" s="311" t="s">
        <v>49</v>
      </c>
      <c r="Q32" s="370" t="s">
        <v>69</v>
      </c>
      <c r="R32" s="311" t="s">
        <v>40</v>
      </c>
      <c r="S32" s="313" t="s">
        <v>66</v>
      </c>
      <c r="T32" s="309" t="s">
        <v>47</v>
      </c>
      <c r="U32" s="306" t="s">
        <v>66</v>
      </c>
      <c r="V32" s="316" t="s">
        <v>146</v>
      </c>
      <c r="W32" s="19" t="str">
        <f t="shared" si="34"/>
        <v/>
      </c>
      <c r="X32" s="19" t="str">
        <f t="shared" si="35"/>
        <v/>
      </c>
      <c r="Y32" s="19" t="str">
        <f t="shared" si="36"/>
        <v/>
      </c>
      <c r="Z32" s="19" t="str">
        <f t="shared" si="37"/>
        <v/>
      </c>
      <c r="AA32" s="19" t="str">
        <f t="shared" si="38"/>
        <v/>
      </c>
      <c r="AB32" s="19" t="str">
        <f t="shared" si="39"/>
        <v/>
      </c>
      <c r="AC32" s="19" t="str">
        <f t="shared" si="40"/>
        <v/>
      </c>
      <c r="AD32" s="19" t="str">
        <f t="shared" si="41"/>
        <v/>
      </c>
      <c r="AE32" s="20" t="str">
        <f t="shared" si="43"/>
        <v/>
      </c>
      <c r="AF32" s="20" t="str">
        <f t="shared" si="42"/>
        <v/>
      </c>
      <c r="AG32" s="21"/>
      <c r="AH32" s="25">
        <v>6</v>
      </c>
      <c r="AI32" s="26">
        <v>3</v>
      </c>
      <c r="AJ32" s="217" t="str">
        <f t="shared" si="33"/>
        <v/>
      </c>
      <c r="AK32" s="217" t="str">
        <f t="shared" si="1"/>
        <v>T (6A)</v>
      </c>
      <c r="AL32" s="217" t="str">
        <f t="shared" si="2"/>
        <v/>
      </c>
      <c r="AM32" s="217" t="str">
        <f t="shared" si="3"/>
        <v>L (8B)</v>
      </c>
      <c r="AN32" s="211" t="str">
        <f t="shared" si="44"/>
        <v>Si (7B)</v>
      </c>
      <c r="AO32" s="217" t="str">
        <f t="shared" si="5"/>
        <v>Đ (6C)</v>
      </c>
      <c r="AP32" s="217" t="str">
        <f t="shared" ref="AP32" si="47">IF($D32="Tùng",$C32&amp;" (6A)",IF($F32="Tùng",$E32&amp;" (6B)",IF($H32="Tùng",$G31&amp;" (6C)",IF($J32="Tùng",$I32&amp;" (7A)",""))))&amp;IF($L32="Tùng",$K32&amp;" (7B)",IF($N32="Tùng",$M32&amp;" (7C)",IF($P32="Tùng",$O32&amp;" (8A)",IF($R32="Tùng",$Q32&amp;" (8B)",IF($T32="Tùng",$S32&amp;" (9A)",IF($V32="Tùng",$U32&amp;" (9B)",""))))))</f>
        <v>Ti (7A)</v>
      </c>
      <c r="AQ32" s="217" t="str">
        <f t="shared" ref="AQ32" si="48">IF($D32="Huyền",$C32&amp;" (6A)",IF($F32="Huyền",$E32&amp;" (6B)",IF($H32="Huyền",$G31&amp;" (6C)",IF($J32="Huyền",$I32&amp;" (7A)",""))))&amp;IF($L32="Huyền",$K32&amp;" (7B)",IF($N32="Huyền",$M32&amp;" (7C)",IF($P32="Huyền",$O32&amp;" (8A)",IF($R32="Huyền",$Q32&amp;" (8B)",IF($T32="Huyền",$S32&amp;" (9A)",IF($V32="Huyền",$U32&amp;" (9B)",""))))))</f>
        <v>TN (6B)</v>
      </c>
      <c r="AR32" s="211" t="str">
        <f t="shared" si="8"/>
        <v/>
      </c>
      <c r="AS32" s="217" t="str">
        <f t="shared" ref="AS32" si="49">IF($D32="Giang",$C32&amp;" (6A)",IF($F32="Giang",$E32&amp;" (6B)",IF($H32="Giang",$G31&amp;" (6C)",IF($J32="Giang",$I32&amp;" (7A)",""))))&amp;IF($L32="Giang",$K32&amp;" (7B)",IF($N32="Giang",$M32&amp;" (7C)",IF($P32="Giang",$O32&amp;" (8A)",IF($R32="Giang",$Q32&amp;" (8B)",IF($T32="Giang",$S32&amp;" (9A)",IF($V32="Giang",$U32&amp;" (9B)",""))))))</f>
        <v/>
      </c>
      <c r="AT32" s="217" t="str">
        <f t="shared" ref="AT32" si="50">IF($D32="Khánh",$C32&amp;" (6A)",IF($F32="Khánh",$E32&amp;" (6B)",IF($H32="Khánh",$G31&amp;" (6C)",IF($J32="Khánh",$I32&amp;" (7A)",""))))&amp;IF($L32="Khánh",$K32&amp;" (7B)",IF($N32="Khánh",$M32&amp;" (7C)",IF($P32="Khánh",$O32&amp;" (8A)",IF($R32="Khánh",$Q32&amp;" (8B)",IF($T32="Khánh",$S32&amp;" (9A)",IF($V32="Khánh",$U32&amp;" (9B)",""))))))</f>
        <v/>
      </c>
      <c r="AU32" s="217" t="str">
        <f t="shared" si="11"/>
        <v>V (9A)</v>
      </c>
      <c r="AV32" s="217" t="str">
        <f t="shared" ref="AV32" si="51">IF($D32="K.Trang",$C32&amp;" (6A)",IF($F32="K.Trang",$E32&amp;" (6B)",IF($H32="K.Trang",$G31&amp;" (6C)",IF($J32="K.Trang",$I32&amp;" (7A)",""))))&amp;IF($L32="K.Trang",$K32&amp;" (7B)",IF($N32="K.Trang",$M32&amp;" (7C)",IF($P32="K.Trang",$O32&amp;" (8A)",IF($R32="K.Trang",$Q32&amp;" (8B)",IF($T32="K.Trang",$S32&amp;" (9A)",IF($V32="K.Trang",$U32&amp;" (9B)",""))))))</f>
        <v>V (7C)</v>
      </c>
      <c r="AW32" s="217" t="str">
        <f t="shared" ref="AW32" si="52">IF($D32="Đính",$C32&amp;" (6A)",IF($F32="Đính",$E32&amp;" (6B)",IF($H32="Đính",$G31&amp;" (6C)",IF($J32="Đính",$I32&amp;" (7A)",""))))&amp;IF($L32="Đính",$K32&amp;" (7B)",IF($N32="Đính",$M32&amp;" (7C)",IF($P32="Đính",$O32&amp;" (8A)",IF($R32="Đính",$Q32&amp;" (8B)",IF($T32="Đính",$S32&amp;" (9A)",IF($V32="Đính",$U32&amp;" (9B)",""))))))</f>
        <v>TD (8A)</v>
      </c>
      <c r="AX32" s="217" t="str">
        <f t="shared" si="14"/>
        <v/>
      </c>
      <c r="AY32" s="217" t="str">
        <f t="shared" ref="AY32" si="53">IF($D32="Dương",$C32&amp;" (6A)",IF($F32="Dương",$E32&amp;" (6B)",IF($H32="Dương",$G31&amp;" (6C)",IF($J32="Dương",$I32&amp;" (7A)",""))))&amp;IF($L32="Dương",$K32&amp;" (7B)",IF($N32="Dương",$M32&amp;" (7C)",IF($P32="Dương",$O32&amp;" (8A)",IF($R32="Dương",$Q32&amp;" (8B)",IF($T32="Dương",$S32&amp;" (9A)",IF($V32="Dương",$U32&amp;" (9B)",""))))))</f>
        <v/>
      </c>
      <c r="AZ32" s="211" t="str">
        <f t="shared" si="16"/>
        <v/>
      </c>
      <c r="BA32" s="217" t="str">
        <f t="shared" ref="BA32" si="54">IF($D32="Hà",$C32&amp;" (6A)",IF($F32="Hà",$E32&amp;" (6B)",IF($H32="Hà",$G31&amp;" (6C)",IF($J32="Hà",$I32&amp;" (7A)",""))))&amp;IF($L32="Hà",$K32&amp;" (7B)",IF($N32="Hà",$M32&amp;" (7C)",IF($P32="Hà",$O32&amp;" (8A)",IF($R32="Hà",$Q32&amp;" (8B)",IF($T32="Hà",$S32&amp;" (9A)",IF($V32="Hà",$U32&amp;" (9B)",""))))))</f>
        <v/>
      </c>
      <c r="BB32" s="217" t="str">
        <f t="shared" ref="BB32" si="55">IF($D32="Doanh",$C32&amp;" (6A)",IF($F32="Doanh",$E32&amp;" (6B)",IF($H32="Doanh",$G31&amp;" (6C)",IF($J32="Doanh",$I32&amp;" (7A)",""))))&amp;IF($L32="Doanh",$K32&amp;" (7B)",IF($N32="Doanh",$M32&amp;" (7C)",IF($P32="Doanh",$O32&amp;" (8A)",IF($R32="Doanh",$Q32&amp;" (8B)",IF($T32="Doanh",$S32&amp;" (9A)",IF($V32="Doanh",$U32&amp;" (9B)",""))))))</f>
        <v/>
      </c>
      <c r="BC32" s="217" t="str">
        <f t="shared" ref="BC32" si="56">IF($D32="Oanh",$C32&amp;" (6A)",IF($F32="Oanh",$E32&amp;" (6B)",IF($H32="Oanh",$G31&amp;" (6C)",IF($J32="Oanh",$I32&amp;" (7A)",""))))&amp;IF($L32="Oanh",$K32&amp;" (7B)",IF($N32="Oanh",$M32&amp;" (7C)",IF($P32="Oanh",$O32&amp;" (8A)",IF($R32="Oanh",$Q32&amp;" (8B)",IF($T32="Oanh",$S32&amp;" (9A)",IF($V32="Oanh",$U32&amp;" (9B)",""))))))</f>
        <v/>
      </c>
      <c r="BD32" s="217" t="str">
        <f t="shared" ref="BD32" si="57">IF($D32="Huệ",$C32&amp;" (6A)",IF($F32="Huệ",$E32&amp;" (6B)",IF($H32="Huệ",$G31&amp;" (6C)",IF($J32="Huệ",$I32&amp;" (7A)",""))))&amp;IF($L32="Huệ",$K32&amp;" (7B)",IF($N32="Huệ",$M32&amp;" (7C)",IF($P32="Huệ",$O32&amp;" (8A)",IF($R32="Huệ",$Q32&amp;" (8B)",IF($T32="Huệ",$S32&amp;" (9A)",IF($V32="Huệ",$U32&amp;" (9B)",""))))))</f>
        <v/>
      </c>
      <c r="BE32" s="215" t="str">
        <f t="shared" ref="BE32" si="58">IF($D32="T.Trang",$C32&amp;" (6A)",IF($F32="T.Trang",$E32&amp;" (6B)",IF($H32="T.Trang",$G31&amp;" (6C)",IF($J32="T.Trang",$I32&amp;" (7A)",""))))&amp;IF($L32="T.Trang",$K32&amp;" (7B)",IF($N32="T.Trang",$M32&amp;" (7C)",IF($P32="T.Trang",$O32&amp;" (8A)",IF($R32="T.Trang",$Q32&amp;" (8B)",IF($T32="T.Trang",$S32&amp;" (9B)",IF($V32="T.Trang",$U32&amp;" (9B)",""))))))</f>
        <v/>
      </c>
    </row>
    <row r="33" spans="1:57" ht="12" customHeight="1" x14ac:dyDescent="0.25">
      <c r="A33" s="7"/>
      <c r="B33" s="15">
        <v>4</v>
      </c>
      <c r="C33" s="303" t="s">
        <v>64</v>
      </c>
      <c r="D33" s="310" t="s">
        <v>38</v>
      </c>
      <c r="E33" s="308" t="s">
        <v>67</v>
      </c>
      <c r="F33" s="311" t="s">
        <v>42</v>
      </c>
      <c r="G33" s="303" t="s">
        <v>61</v>
      </c>
      <c r="H33" s="304" t="s">
        <v>41</v>
      </c>
      <c r="I33" s="372" t="s">
        <v>73</v>
      </c>
      <c r="J33" s="304" t="s">
        <v>150</v>
      </c>
      <c r="K33" s="319" t="s">
        <v>62</v>
      </c>
      <c r="L33" s="332" t="s">
        <v>163</v>
      </c>
      <c r="M33" s="303" t="s">
        <v>66</v>
      </c>
      <c r="N33" s="304" t="s">
        <v>45</v>
      </c>
      <c r="O33" s="319" t="s">
        <v>77</v>
      </c>
      <c r="P33" s="311" t="s">
        <v>53</v>
      </c>
      <c r="Q33" s="470" t="s">
        <v>68</v>
      </c>
      <c r="R33" s="309" t="s">
        <v>49</v>
      </c>
      <c r="S33" s="313" t="s">
        <v>64</v>
      </c>
      <c r="T33" s="314" t="s">
        <v>39</v>
      </c>
      <c r="U33" s="306" t="s">
        <v>69</v>
      </c>
      <c r="V33" s="315" t="s">
        <v>40</v>
      </c>
      <c r="W33" s="19" t="str">
        <f t="shared" si="34"/>
        <v/>
      </c>
      <c r="X33" s="19" t="str">
        <f t="shared" si="35"/>
        <v/>
      </c>
      <c r="Y33" s="19" t="str">
        <f t="shared" si="36"/>
        <v/>
      </c>
      <c r="Z33" s="19" t="str">
        <f t="shared" si="37"/>
        <v/>
      </c>
      <c r="AA33" s="19" t="str">
        <f t="shared" si="38"/>
        <v/>
      </c>
      <c r="AB33" s="19" t="str">
        <f t="shared" si="39"/>
        <v/>
      </c>
      <c r="AC33" s="19" t="str">
        <f t="shared" si="40"/>
        <v/>
      </c>
      <c r="AD33" s="19" t="str">
        <f t="shared" si="41"/>
        <v/>
      </c>
      <c r="AE33" s="20" t="str">
        <f t="shared" si="43"/>
        <v/>
      </c>
      <c r="AF33" s="20" t="str">
        <f t="shared" si="42"/>
        <v/>
      </c>
      <c r="AG33" s="21"/>
      <c r="AH33" s="25"/>
      <c r="AI33" s="26">
        <v>4</v>
      </c>
      <c r="AJ33" s="217" t="str">
        <f>IF($D33="T.Trang",$C33&amp;" (6A)",IF($F33="T.Trang",$E33&amp;" (6B)",IF($H33="T.Trang",$G33&amp;" (6C)",IF($J33="T.Trang",#REF!&amp;" (7A)",""))))&amp;IF($L33="T.Trang",#REF!&amp;" (7B)",IF($N33="T.Trang",$M33&amp;" (7C)",IF($P33="T.Trang",$O33&amp;" (8A)",IF($R33="T.Trang",$Q33&amp;" (8B)",IF($T33="T.Trang",$S33&amp;" (9A)",IF($V33="T.Trang",$U33&amp;" (9B)",""))))))</f>
        <v/>
      </c>
      <c r="AK33" s="217" t="str">
        <f>IF($D33="Thắng",$C33&amp;" (6A)",IF($F33="Thắng",$E33&amp;" (6B)",IF($H33="Thắng",$G33&amp;" (6C)",IF($J33="Thắng",#REF!&amp;" (7A)",""))))&amp;IF($L33="Thắng",#REF!&amp;" (7B)",IF($N33="Thắng",$M33&amp;" (7C)",IF($P33="Thắng",$O33&amp;" (8A)",IF($R33="Thắng",$Q33&amp;" (8B)",IF($T33="Thắng",$S33&amp;" (9A)",IF($V33="Thắng",$U33&amp;" (9B)",""))))))</f>
        <v>T (6A)</v>
      </c>
      <c r="AL33" s="217" t="str">
        <f>IF($D33="Khang",$C33&amp;" (6A)",IF($F33="Khang",$E33&amp;" (6B)",IF($H33="Khang",$G33&amp;" (6C)",IF($J33="Khang",#REF!&amp;" (7A)",""))))&amp;IF($L33="Khang",#REF!&amp;" (7B)",IF($N33="Khang",$M33&amp;" (7C)",IF($P33="Khang",$O33&amp;" (8A)",IF($R33="Khang",$Q33&amp;" (8B)",IF($T33="Khang",$S33&amp;" (9A)",IF($V33="Khang",$U33&amp;" (9B)",""))))))</f>
        <v>T (9A)</v>
      </c>
      <c r="AM33" s="217" t="str">
        <f>IF($D33="Vũ",$C33&amp;" (6A)",IF($F33="Vũ",$E33&amp;" (6B)",IF($H33="Vũ",$G33&amp;" (6C)",IF($J33="Vũ",#REF!&amp;" (7A)",""))))&amp;IF($L33="Vũ",#REF!&amp;" (7B)",IF($N33="Vũ",$M33&amp;" (7C)",IF($P33="Vũ",$O33&amp;" (8A)",IF($R33="Vũ",$Q33&amp;" (8B)",IF($T33="Vũ",$S33&amp;" (9A)",IF($V33="Vũ",$U33&amp;" (9B)",""))))))</f>
        <v>L (9B)</v>
      </c>
      <c r="AN33" s="211" t="str">
        <f t="shared" si="44"/>
        <v>TN (6C)</v>
      </c>
      <c r="AO33" s="217" t="str">
        <f>IF($D33="Hoàng",$C33&amp;" (6A)",IF($F33="Hoàng",$E33&amp;" (6B)",IF($H33="Hoàng",$G33&amp;" (6C)",IF($J33="Hoàng",$I33&amp;" (7A)",""))))&amp;IF($L33="Hoàng",$K33&amp;" (7B)",IF($N33="Hoàng",#REF!&amp;" (7C)",IF($P33="Hoàng",$O33&amp;" (8A)",IF($R33="Hoàng",$Q33&amp;" (8B)",IF($T33="Hoàng",$S33&amp;" (9A)",IF($V33="Hoàng",$U33&amp;" (9B)",""))))))</f>
        <v>Đ (6B)</v>
      </c>
      <c r="AP33" s="217" t="str">
        <f t="shared" si="6"/>
        <v/>
      </c>
      <c r="AQ33" s="217" t="str">
        <f t="shared" si="7"/>
        <v>H (7A)</v>
      </c>
      <c r="AR33" s="211" t="str">
        <f t="shared" si="8"/>
        <v/>
      </c>
      <c r="AS33" s="217" t="str">
        <f t="shared" si="9"/>
        <v/>
      </c>
      <c r="AT33" s="217" t="str">
        <f t="shared" si="10"/>
        <v/>
      </c>
      <c r="AU33" s="217" t="str">
        <f t="shared" si="11"/>
        <v/>
      </c>
      <c r="AV33" s="217" t="str">
        <f t="shared" si="12"/>
        <v>V (7C)</v>
      </c>
      <c r="AW33" s="217" t="str">
        <f t="shared" si="13"/>
        <v>TD (8B)</v>
      </c>
      <c r="AX33" s="217" t="str">
        <f t="shared" si="14"/>
        <v/>
      </c>
      <c r="AY33" s="217" t="str">
        <f t="shared" si="15"/>
        <v/>
      </c>
      <c r="AZ33" s="217" t="str">
        <f t="shared" si="16"/>
        <v/>
      </c>
      <c r="BA33" s="217" t="str">
        <f t="shared" si="17"/>
        <v>MT (8A)</v>
      </c>
      <c r="BB33" s="217" t="str">
        <f t="shared" si="18"/>
        <v/>
      </c>
      <c r="BC33" s="217" t="str">
        <f t="shared" si="19"/>
        <v/>
      </c>
      <c r="BD33" s="217" t="str">
        <f t="shared" ref="BD33:BD39" si="59">IF($D33="Huệ",$C33&amp;" (6A)",IF($F33="Huệ",$E33&amp;" (6B)",IF($H33="Huệ",$G33&amp;" (6C)",IF($J33="Huệ",$I33&amp;" (7A)",""))))&amp;IF($L33="Huệ",$K33&amp;" (7B)",IF($N33="Huệ",$M33&amp;" (7C)",IF($P33="Huệ",$O33&amp;" (8A)",IF($R33="Huệ",$Q33&amp;" (8B)",IF($T33="Huệ",$S33&amp;" (9A)",IF($V33="Huệ",$U33&amp;" (9B)",""))))))</f>
        <v/>
      </c>
      <c r="BE33" s="213" t="str">
        <f t="shared" si="31"/>
        <v/>
      </c>
    </row>
    <row r="34" spans="1:57" ht="12" customHeight="1" x14ac:dyDescent="0.25">
      <c r="A34" s="7"/>
      <c r="B34" s="15">
        <v>5</v>
      </c>
      <c r="C34" s="303" t="s">
        <v>77</v>
      </c>
      <c r="D34" s="304" t="s">
        <v>53</v>
      </c>
      <c r="E34" s="308" t="s">
        <v>76</v>
      </c>
      <c r="F34" s="311" t="s">
        <v>44</v>
      </c>
      <c r="G34" s="303" t="s">
        <v>61</v>
      </c>
      <c r="H34" s="304" t="s">
        <v>41</v>
      </c>
      <c r="I34" s="344" t="s">
        <v>79</v>
      </c>
      <c r="J34" s="304" t="s">
        <v>40</v>
      </c>
      <c r="K34" s="333" t="s">
        <v>74</v>
      </c>
      <c r="L34" s="334" t="s">
        <v>43</v>
      </c>
      <c r="M34" s="303" t="s">
        <v>79</v>
      </c>
      <c r="N34" s="304" t="s">
        <v>38</v>
      </c>
      <c r="O34" s="312" t="s">
        <v>66</v>
      </c>
      <c r="P34" s="310" t="s">
        <v>47</v>
      </c>
      <c r="Q34" s="308" t="s">
        <v>73</v>
      </c>
      <c r="R34" s="320" t="s">
        <v>150</v>
      </c>
      <c r="S34" s="321" t="s">
        <v>64</v>
      </c>
      <c r="T34" s="322" t="s">
        <v>39</v>
      </c>
      <c r="U34" s="323" t="s">
        <v>67</v>
      </c>
      <c r="V34" s="324" t="s">
        <v>42</v>
      </c>
      <c r="W34" s="29" t="str">
        <f t="shared" si="34"/>
        <v/>
      </c>
      <c r="X34" s="29" t="str">
        <f t="shared" si="35"/>
        <v/>
      </c>
      <c r="Y34" s="29" t="str">
        <f t="shared" si="36"/>
        <v/>
      </c>
      <c r="Z34" s="29" t="str">
        <f t="shared" si="37"/>
        <v/>
      </c>
      <c r="AA34" s="29" t="str">
        <f t="shared" si="38"/>
        <v/>
      </c>
      <c r="AB34" s="29" t="str">
        <f t="shared" si="39"/>
        <v/>
      </c>
      <c r="AC34" s="29" t="str">
        <f t="shared" si="40"/>
        <v/>
      </c>
      <c r="AD34" s="29" t="str">
        <f t="shared" si="41"/>
        <v/>
      </c>
      <c r="AE34" s="20" t="str">
        <f t="shared" si="43"/>
        <v/>
      </c>
      <c r="AF34" s="20" t="str">
        <f t="shared" si="42"/>
        <v/>
      </c>
      <c r="AG34" s="21"/>
      <c r="AH34" s="31"/>
      <c r="AI34" s="32">
        <v>5</v>
      </c>
      <c r="AJ34" s="218" t="str">
        <f>IF($D34="T.Trang",$C34&amp;" (6A)",IF($F34="T.Trang",$E34&amp;" (6B)",IF($H34="T.Trang",$G34&amp;" (6C)",IF($J34="T.Trang",$I34&amp;" (7A)",""))))&amp;IF($K33="T.Trang",$K34&amp;" (7B)",IF($N34="T.Trang",$M34&amp;" (7C)",IF($P34="T.Trang",$O34&amp;" (8A)",IF($R34="T.Trang",$Q34&amp;" (8B)",IF($T34="T.Trang",$S34&amp;" (9A)",IF($V34="T.Trang",$U34&amp;" (9B)",""))))))</f>
        <v/>
      </c>
      <c r="AK34" s="218" t="str">
        <f>IF($D34="Thắng",$C34&amp;" (6A)",IF($F34="Thắng",$E34&amp;" (6B)",IF($H34="Thắng",$G34&amp;" (6C)",IF($J34="Thắng",$I34&amp;" (7A)",""))))&amp;IF($K33="Thắng",$K34&amp;" (7B)",IF($N34="Thắng",$M34&amp;" (7C)",IF($P34="Thắng",$O34&amp;" (8A)",IF($R34="Thắng",$Q34&amp;" (8B)",IF($T34="Thắng",$S34&amp;" (9A)",IF($V34="Thắng",$U34&amp;" (9B)",""))))))</f>
        <v>HĐ (7C)</v>
      </c>
      <c r="AL34" s="218" t="str">
        <f>IF($D34="Khang",$C34&amp;" (6A)",IF($F34="Khang",$E34&amp;" (6B)",IF($H34="Khang",$G34&amp;" (6C)",IF($J34="Khang",$I34&amp;" (7A)",""))))&amp;IF($K33="Khang",$K34&amp;" (7B)",IF($N34="Khang",$M34&amp;" (7C)",IF($P34="Khang",$O34&amp;" (8A)",IF($R34="Khang",$Q34&amp;" (8B)",IF($T34="Khang",$S34&amp;" (9A)",IF($V34="Khang",$U34&amp;" (9B)",""))))))</f>
        <v>T (9A)</v>
      </c>
      <c r="AM34" s="218" t="str">
        <f>IF($D34="Vũ",$C34&amp;" (6A)",IF($F34="Vũ",$E34&amp;" (6B)",IF($H34="Vũ",$G34&amp;" (6C)",IF($J34="Vũ",$I34&amp;" (7A)",""))))&amp;IF($K33="Vũ",$K34&amp;" (7B)",IF($N34="Vũ",$M34&amp;" (7C)",IF($P34="Vũ",$O34&amp;" (8A)",IF($R34="Vũ",$Q34&amp;" (8B)",IF($T34="Vũ",$S34&amp;" (9A)",IF($V34="Vũ",$U34&amp;" (9B)",""))))))</f>
        <v>HĐ (7A)</v>
      </c>
      <c r="AN34" s="211" t="str">
        <f t="shared" si="44"/>
        <v>TN (6C)</v>
      </c>
      <c r="AO34" s="218" t="str">
        <f t="shared" ref="AO34" si="60">IF($D34="Hoàng",$C34&amp;" (6A)",IF($F34="Hoàng",$E34&amp;" (6B)",IF($H34="Hoàng",$G34&amp;" (6C)",IF($J34="Hoàng",$I34&amp;" (7A)",""))))&amp;IF($L34="Hoàng",$K34&amp;" (7B)",IF($N34="Hoàng",$M33&amp;" (7C)",IF($P34="Hoàng",$O34&amp;" (8A)",IF($R34="Hoàng",$Q34&amp;" (8B)",IF($T34="Hoàng",$S34&amp;" (9A)",IF($V34="Hoàng",$U34&amp;" (9B)",""))))))</f>
        <v>Đ (9B)</v>
      </c>
      <c r="AP34" s="218" t="str">
        <f t="shared" si="6"/>
        <v>Ti (7B)</v>
      </c>
      <c r="AQ34" s="218" t="str">
        <f t="shared" si="7"/>
        <v>H (8B)</v>
      </c>
      <c r="AR34" s="211" t="str">
        <f t="shared" si="8"/>
        <v>KNS (6B)</v>
      </c>
      <c r="AS34" s="218" t="str">
        <f t="shared" si="9"/>
        <v/>
      </c>
      <c r="AT34" s="218" t="str">
        <f t="shared" si="10"/>
        <v/>
      </c>
      <c r="AU34" s="218" t="str">
        <f t="shared" si="11"/>
        <v>V (8A)</v>
      </c>
      <c r="AV34" s="218" t="str">
        <f t="shared" si="12"/>
        <v/>
      </c>
      <c r="AW34" s="218" t="str">
        <f t="shared" si="13"/>
        <v/>
      </c>
      <c r="AX34" s="217" t="str">
        <f t="shared" si="14"/>
        <v/>
      </c>
      <c r="AY34" s="218" t="str">
        <f t="shared" si="15"/>
        <v/>
      </c>
      <c r="AZ34" s="218" t="str">
        <f t="shared" si="16"/>
        <v/>
      </c>
      <c r="BA34" s="218" t="str">
        <f t="shared" si="17"/>
        <v>MT (6A)</v>
      </c>
      <c r="BB34" s="218" t="str">
        <f t="shared" si="18"/>
        <v/>
      </c>
      <c r="BC34" s="218" t="str">
        <f t="shared" si="19"/>
        <v/>
      </c>
      <c r="BD34" s="218" t="str">
        <f t="shared" si="59"/>
        <v/>
      </c>
      <c r="BE34" s="214" t="str">
        <f t="shared" si="31"/>
        <v/>
      </c>
    </row>
    <row r="35" spans="1:57" ht="12" customHeight="1" x14ac:dyDescent="0.25">
      <c r="A35" s="33"/>
      <c r="B35" s="43"/>
      <c r="C35" s="330" t="s">
        <v>66</v>
      </c>
      <c r="D35" s="307" t="s">
        <v>48</v>
      </c>
      <c r="E35" s="327" t="s">
        <v>68</v>
      </c>
      <c r="F35" s="328" t="s">
        <v>49</v>
      </c>
      <c r="G35" s="329" t="s">
        <v>66</v>
      </c>
      <c r="H35" s="307" t="s">
        <v>47</v>
      </c>
      <c r="I35" s="348" t="s">
        <v>62</v>
      </c>
      <c r="J35" s="307" t="s">
        <v>51</v>
      </c>
      <c r="K35" s="319" t="s">
        <v>64</v>
      </c>
      <c r="L35" s="332" t="s">
        <v>135</v>
      </c>
      <c r="M35" s="330" t="s">
        <v>64</v>
      </c>
      <c r="N35" s="307" t="s">
        <v>38</v>
      </c>
      <c r="O35" s="329" t="s">
        <v>67</v>
      </c>
      <c r="P35" s="331" t="s">
        <v>42</v>
      </c>
      <c r="Q35" s="327" t="s">
        <v>84</v>
      </c>
      <c r="R35" s="328" t="s">
        <v>85</v>
      </c>
      <c r="S35" s="313" t="s">
        <v>63</v>
      </c>
      <c r="T35" s="314" t="s">
        <v>52</v>
      </c>
      <c r="U35" s="306" t="s">
        <v>73</v>
      </c>
      <c r="V35" s="316" t="s">
        <v>150</v>
      </c>
      <c r="W35" s="19" t="str">
        <f t="shared" si="34"/>
        <v/>
      </c>
      <c r="X35" s="19" t="str">
        <f t="shared" si="35"/>
        <v/>
      </c>
      <c r="Y35" s="19" t="str">
        <f t="shared" si="36"/>
        <v/>
      </c>
      <c r="Z35" s="19" t="str">
        <f t="shared" si="37"/>
        <v/>
      </c>
      <c r="AA35" s="19" t="str">
        <f t="shared" si="38"/>
        <v/>
      </c>
      <c r="AB35" s="19" t="str">
        <f t="shared" si="39"/>
        <v/>
      </c>
      <c r="AC35" s="19" t="str">
        <f t="shared" si="40"/>
        <v/>
      </c>
      <c r="AD35" s="19" t="str">
        <f t="shared" si="41"/>
        <v/>
      </c>
      <c r="AE35" s="20" t="str">
        <f t="shared" si="43"/>
        <v/>
      </c>
      <c r="AF35" s="20" t="str">
        <f t="shared" si="42"/>
        <v/>
      </c>
      <c r="AG35" s="41"/>
      <c r="AH35" s="35"/>
      <c r="AI35" s="42">
        <v>1</v>
      </c>
      <c r="AJ35" s="211" t="str">
        <f t="shared" ref="AJ35:AJ37" si="61">IF($D35="T.Trang",$C35&amp;" (6A)",IF($F35="T.Trang",$E35&amp;" (6B)",IF($H35="T.Trang",$G35&amp;" (6C)",IF($J35="T.Trang",$I35&amp;" (7A)",""))))&amp;IF($L35="T.Trang",$K35&amp;" (7B)",IF($N35="T.Trang",$M35&amp;" (7C)",IF($P35="T.Trang",$O35&amp;" (8A)",IF($R35="T.Trang",$Q35&amp;" (8B)",IF($T35="T.Trang",$S35&amp;" (9A)",IF($V35="T.Trang",$U35&amp;" (9B)",""))))))</f>
        <v/>
      </c>
      <c r="AK35" s="211" t="str">
        <f t="shared" si="1"/>
        <v>T (7C)</v>
      </c>
      <c r="AL35" s="211" t="str">
        <f t="shared" si="2"/>
        <v/>
      </c>
      <c r="AM35" s="211" t="str">
        <f t="shared" si="3"/>
        <v/>
      </c>
      <c r="AN35" s="211" t="str">
        <f t="shared" si="44"/>
        <v/>
      </c>
      <c r="AO35" s="211" t="str">
        <f t="shared" si="5"/>
        <v>Đ (8A)</v>
      </c>
      <c r="AP35" s="211" t="str">
        <f t="shared" si="6"/>
        <v/>
      </c>
      <c r="AQ35" s="211" t="str">
        <f t="shared" si="7"/>
        <v>H (9B)</v>
      </c>
      <c r="AR35" s="211" t="str">
        <f t="shared" si="8"/>
        <v/>
      </c>
      <c r="AS35" s="211" t="str">
        <f t="shared" si="9"/>
        <v/>
      </c>
      <c r="AT35" s="211" t="str">
        <f t="shared" si="10"/>
        <v>V (6A)</v>
      </c>
      <c r="AU35" s="211" t="str">
        <f>IF($D35="Bình",$C35&amp;" (6A)",IF($F35="Bình",$E35&amp;" (6B)",IF($H35="Bình",$G35&amp;" (6C)",IF($J35="Bình",$I35&amp;" (7A)",""))))&amp;IF($L35="Bình",$K35&amp;" (7B)",IF($N35="Bình",$M35&amp;" (7C)",IF($P35="Bình",$O35&amp;" (8A)",IF($R35="Bình",$Q35&amp;" (8B)",IF($T35="Bình",#REF!&amp;" (9A)",IF($V35="Bình",$U35&amp;" (9B)",""))))))</f>
        <v>V (6C)</v>
      </c>
      <c r="AV35" s="211" t="str">
        <f t="shared" si="12"/>
        <v/>
      </c>
      <c r="AW35" s="211" t="str">
        <f t="shared" si="13"/>
        <v>TD (6B)</v>
      </c>
      <c r="AX35" s="217" t="str">
        <f t="shared" si="14"/>
        <v/>
      </c>
      <c r="AY35" s="211" t="str">
        <f t="shared" si="15"/>
        <v>A (7A)</v>
      </c>
      <c r="AZ35" s="211" t="str">
        <f t="shared" si="16"/>
        <v>S (9A)</v>
      </c>
      <c r="BA35" s="211" t="str">
        <f t="shared" si="17"/>
        <v/>
      </c>
      <c r="BB35" s="211" t="str">
        <f t="shared" si="18"/>
        <v/>
      </c>
      <c r="BC35" s="211" t="str">
        <f t="shared" si="19"/>
        <v/>
      </c>
      <c r="BD35" s="211" t="str">
        <f t="shared" si="46"/>
        <v>T (7B)</v>
      </c>
      <c r="BE35" s="211" t="str">
        <f t="shared" si="31"/>
        <v/>
      </c>
    </row>
    <row r="36" spans="1:57" ht="12" customHeight="1" x14ac:dyDescent="0.25">
      <c r="A36" s="7"/>
      <c r="B36" s="15">
        <v>2</v>
      </c>
      <c r="C36" s="303" t="s">
        <v>66</v>
      </c>
      <c r="D36" s="310" t="s">
        <v>48</v>
      </c>
      <c r="E36" s="308" t="s">
        <v>84</v>
      </c>
      <c r="F36" s="311" t="s">
        <v>44</v>
      </c>
      <c r="G36" s="313" t="s">
        <v>66</v>
      </c>
      <c r="H36" s="310" t="s">
        <v>47</v>
      </c>
      <c r="I36" s="306" t="s">
        <v>64</v>
      </c>
      <c r="J36" s="304" t="s">
        <v>40</v>
      </c>
      <c r="K36" s="303" t="s">
        <v>64</v>
      </c>
      <c r="L36" s="304" t="s">
        <v>135</v>
      </c>
      <c r="M36" s="303" t="s">
        <v>64</v>
      </c>
      <c r="N36" s="310" t="s">
        <v>38</v>
      </c>
      <c r="O36" s="303" t="s">
        <v>84</v>
      </c>
      <c r="P36" s="310" t="s">
        <v>85</v>
      </c>
      <c r="Q36" s="308" t="s">
        <v>63</v>
      </c>
      <c r="R36" s="311" t="s">
        <v>52</v>
      </c>
      <c r="S36" s="313" t="s">
        <v>62</v>
      </c>
      <c r="T36" s="309" t="s">
        <v>51</v>
      </c>
      <c r="U36" s="303" t="s">
        <v>68</v>
      </c>
      <c r="V36" s="304" t="s">
        <v>49</v>
      </c>
      <c r="W36" s="19" t="str">
        <f t="shared" si="34"/>
        <v/>
      </c>
      <c r="X36" s="19" t="str">
        <f t="shared" si="35"/>
        <v/>
      </c>
      <c r="Y36" s="19" t="str">
        <f t="shared" si="36"/>
        <v/>
      </c>
      <c r="Z36" s="19" t="str">
        <f t="shared" si="37"/>
        <v/>
      </c>
      <c r="AA36" s="19" t="str">
        <f t="shared" si="38"/>
        <v/>
      </c>
      <c r="AB36" s="19" t="str">
        <f t="shared" si="39"/>
        <v/>
      </c>
      <c r="AC36" s="19" t="str">
        <f t="shared" si="40"/>
        <v/>
      </c>
      <c r="AD36" s="19" t="str">
        <f t="shared" si="41"/>
        <v/>
      </c>
      <c r="AE36" s="20" t="str">
        <f t="shared" si="43"/>
        <v/>
      </c>
      <c r="AF36" s="20" t="str">
        <f t="shared" si="42"/>
        <v/>
      </c>
      <c r="AG36" s="21"/>
      <c r="AH36" s="25">
        <v>7</v>
      </c>
      <c r="AI36" s="36">
        <v>2</v>
      </c>
      <c r="AJ36" s="217" t="str">
        <f t="shared" si="61"/>
        <v/>
      </c>
      <c r="AK36" s="217" t="str">
        <f t="shared" si="1"/>
        <v>T (7C)</v>
      </c>
      <c r="AL36" s="217" t="str">
        <f t="shared" si="2"/>
        <v/>
      </c>
      <c r="AM36" s="217" t="str">
        <f t="shared" si="3"/>
        <v>T (7A)</v>
      </c>
      <c r="AN36" s="211" t="str">
        <f t="shared" si="44"/>
        <v/>
      </c>
      <c r="AO36" s="217" t="str">
        <f t="shared" si="5"/>
        <v/>
      </c>
      <c r="AP36" s="217" t="str">
        <f>IF($D36="Tùng",$C36&amp;" (6A)",IF($F36="Tùng",$E36&amp;" (6B)",IF($H36="Tùng",#REF!&amp;" (6C)",IF($J36="Tùng",$I36&amp;" (7A)",""))))&amp;IF($L36="Tùng",$K36&amp;" (7B)",IF($N36="Tùng",$M36&amp;" (7C)",IF($P36="Tùng",$O36&amp;" (8A)",IF($R36="Tùng",$Q36&amp;" (8B)",IF($T36="Tùng",$S36&amp;" (9A)",IF($V36="Tùng",$U36&amp;" (9B)",""))))))</f>
        <v/>
      </c>
      <c r="AQ36" s="217" t="str">
        <f>IF($D36="Huyền",$C36&amp;" (6A)",IF($F36="Huyền",$E36&amp;" (6B)",IF($H36="Huyền",#REF!&amp;" (6C)",IF($J36="Huyền",$I36&amp;" (7A)",""))))&amp;IF($L36="Huyền",$K36&amp;" (7B)",IF($N36="Huyền",$M36&amp;" (7C)",IF($P36="Huyền",$O36&amp;" (8A)",IF($R36="Huyền",$Q36&amp;" (8B)",IF($T36="Huyền",$S36&amp;" (9A)",IF($V36="Huyền",$U36&amp;" (9B)",""))))))</f>
        <v/>
      </c>
      <c r="AR36" s="211" t="str">
        <f t="shared" si="8"/>
        <v>AN (6B)</v>
      </c>
      <c r="AS36" s="217" t="str">
        <f>IF($D36="Giang",$C36&amp;" (6A)",IF($F36="Giang",$E36&amp;" (6B)",IF($H36="Giang",#REF!&amp;" (6C)",IF($J36="Giang",$I36&amp;" (7A)",""))))&amp;IF($L36="Giang",$K36&amp;" (7B)",IF($N36="Giang",$M36&amp;" (7C)",IF($P36="Giang",$O36&amp;" (8A)",IF($R36="Giang",$Q36&amp;" (8B)",IF($T36="Giang",$S36&amp;" (9A)",IF($V36="Giang",$U36&amp;" (9B)",""))))))</f>
        <v/>
      </c>
      <c r="AT36" s="217" t="str">
        <f>IF($D36="Khánh",$C36&amp;" (6A)",IF($F36="Khánh",$E36&amp;" (6B)",IF($H36="Khánh",#REF!&amp;" (6C)",IF($J36="Khánh",$I36&amp;" (7A)",""))))&amp;IF($L36="Khánh",$K36&amp;" (7B)",IF($N36="Khánh",$M36&amp;" (7C)",IF($P36="Khánh",$O36&amp;" (8A)",IF($R36="Khánh",$Q36&amp;" (8B)",IF($T36="Khánh",$S36&amp;" (9A)",IF($V36="Khánh",$U36&amp;" (9B)",""))))))</f>
        <v>V (6A)</v>
      </c>
      <c r="AU36" s="217" t="str">
        <f t="shared" ref="AU36" si="62">IF($D36="Bình",$C36&amp;" (6A)",IF($F36="Bình",$E36&amp;" (6B)",IF($H36="Bình",$G36&amp;" (6C)",IF($J36="Bình",$I36&amp;" (7A)",""))))&amp;IF($L36="Bình",$K36&amp;" (7B)",IF($N36="Bình",$M36&amp;" (7C)",IF($P36="Bình",$O36&amp;" (8A)",IF($R36="Bình",$Q36&amp;" (8B)",IF($T36="Bình",$S35&amp;" (9A)",IF($V36="Bình",$U36&amp;" (9B)",""))))))</f>
        <v>V (6C)</v>
      </c>
      <c r="AV36" s="217" t="str">
        <f>IF($D36="K.Trang",$C36&amp;" (6A)",IF($F36="K.Trang",$E36&amp;" (6B)",IF($H36="K.Trang",#REF!&amp;" (6C)",IF($J36="K.Trang",$I36&amp;" (7A)",""))))&amp;IF($L36="K.Trang",$K36&amp;" (7B)",IF($N36="K.Trang",$M36&amp;" (7C)",IF($P36="K.Trang",$O36&amp;" (8A)",IF($R36="K.Trang",$Q36&amp;" (8B)",IF($T36="K.Trang",$S36&amp;" (9A)",IF($V36="K.Trang",$U36&amp;" (9B)",""))))))</f>
        <v/>
      </c>
      <c r="AW36" s="217" t="str">
        <f>IF($D36="Đính",$C36&amp;" (6A)",IF($F36="Đính",$E36&amp;" (6B)",IF($H36="Đính",#REF!&amp;" (6C)",IF($J36="Đính",$I36&amp;" (7A)",""))))&amp;IF($L36="Đính",$K36&amp;" (7B)",IF($N36="Đính",$M36&amp;" (7C)",IF($P36="Đính",$O36&amp;" (8A)",IF($R36="Đính",$Q36&amp;" (8B)",IF($T36="Đính",$S36&amp;" (9A)",IF($V36="Đính",$U36&amp;" (9B)",""))))))</f>
        <v>TD (9B)</v>
      </c>
      <c r="AX36" s="217" t="str">
        <f t="shared" si="14"/>
        <v/>
      </c>
      <c r="AY36" s="217" t="str">
        <f>IF($D36="Dương",$C36&amp;" (6A)",IF($F36="Dương",$E36&amp;" (6B)",IF($H36="Dương",#REF!&amp;" (6C)",IF($J36="Dương",$I36&amp;" (7A)",""))))&amp;IF($L36="Dương",$K36&amp;" (7B)",IF($N36="Dương",$M36&amp;" (7C)",IF($P36="Dương",$O36&amp;" (8A)",IF($R36="Dương",$Q36&amp;" (8B)",IF($T36="Dương",$S36&amp;" (9A)",IF($V36="Dương",$U36&amp;" (9B)",""))))))</f>
        <v>A (9A)</v>
      </c>
      <c r="AZ36" s="211" t="str">
        <f t="shared" si="16"/>
        <v>S (8B)</v>
      </c>
      <c r="BA36" s="217" t="str">
        <f>IF($D36="Hà",$C36&amp;" (6A)",IF($F36="Hà",$E36&amp;" (6B)",IF($H36="Hà",#REF!&amp;" (6C)",IF($J36="Hà",$I36&amp;" (7A)",""))))&amp;IF($L36="Hà",$K36&amp;" (7B)",IF($N36="Hà",$M36&amp;" (7C)",IF($P36="Hà",$O36&amp;" (8A)",IF($R36="Hà",$Q36&amp;" (8B)",IF($T36="Hà",$S36&amp;" (9A)",IF($V36="Hà",$U36&amp;" (9B)",""))))))</f>
        <v/>
      </c>
      <c r="BB36" s="217" t="str">
        <f>IF($D36="Doanh",$C36&amp;" (6A)",IF($F36="Doanh",$E36&amp;" (6B)",IF($H36="Doanh",#REF!&amp;" (6C)",IF($J36="Doanh",$I36&amp;" (7A)",""))))&amp;IF($L36="Doanh",$K36&amp;" (7B)",IF($N36="Doanh",$M36&amp;" (7C)",IF($P36="Doanh",$O36&amp;" (8A)",IF($R36="Doanh",$Q36&amp;" (8B)",IF($T36="Doanh",$S36&amp;" (9A)",IF($V36="Doanh",$U36&amp;" (9B)",""))))))</f>
        <v/>
      </c>
      <c r="BC36" s="217" t="str">
        <f>IF($D36="Oanh",$C36&amp;" (6A)",IF($F36="Oanh",$E36&amp;" (6B)",IF($H36="Oanh",#REF!&amp;" (6C)",IF($J36="Oanh",$I36&amp;" (7A)",""))))&amp;IF($L36="Oanh",$K36&amp;" (7B)",IF($N36="Oanh",$M36&amp;" (7C)",IF($P36="Oanh",$O36&amp;" (8A)",IF($R36="Oanh",$Q36&amp;" (8B)",IF($T36="Oanh",$S36&amp;" (9A)",IF($V36="Oanh",$U36&amp;" (9B)",""))))))</f>
        <v/>
      </c>
      <c r="BD36" s="217" t="str">
        <f>IF($D36="Huệ",$C36&amp;" (6A)",IF($F36="Huệ",$E36&amp;" (6B)",IF($H36="Huệ",#REF!&amp;" (6C)",IF($J36="Huệ",$I36&amp;" (7A)",""))))&amp;IF($L36="Huệ",$K36&amp;" (7B)",IF($N36="Huệ",$M36&amp;" (7C)",IF($P36="Huệ",$O36&amp;" (8A)",IF($R36="Huệ",$Q36&amp;" (8B)",IF($T36="Huệ",$S36&amp;" (9A)",IF($V36="Huệ",$U36&amp;" (9B)",""))))))</f>
        <v>T (7B)</v>
      </c>
      <c r="BE36" s="212" t="str">
        <f>IF($D36="T.Trang",$C36&amp;" (6A)",IF($F36="T.Trang",$E36&amp;" (6B)",IF($H36="T.Trang",#REF!&amp;" (6C)",IF($J36="T.Trang",$I36&amp;" (7A)",""))))&amp;IF($L36="T.Trang",$K36&amp;" (7B)",IF($N36="T.Trang",$M36&amp;" (7C)",IF($P36="T.Trang",$O36&amp;" (8A)",IF($R36="T.Trang",$Q36&amp;" (8B)",IF($T36="T.Trang",$S36&amp;" (9B)",IF($V36="T.Trang",$U36&amp;" (9B)",""))))))</f>
        <v/>
      </c>
    </row>
    <row r="37" spans="1:57" ht="12" customHeight="1" x14ac:dyDescent="0.25">
      <c r="A37" s="7" t="s">
        <v>86</v>
      </c>
      <c r="B37" s="15">
        <v>3</v>
      </c>
      <c r="C37" s="303" t="s">
        <v>65</v>
      </c>
      <c r="D37" s="310" t="s">
        <v>135</v>
      </c>
      <c r="E37" s="305" t="s">
        <v>70</v>
      </c>
      <c r="F37" s="311" t="s">
        <v>150</v>
      </c>
      <c r="G37" s="373" t="s">
        <v>68</v>
      </c>
      <c r="H37" s="304" t="s">
        <v>49</v>
      </c>
      <c r="I37" s="306" t="s">
        <v>64</v>
      </c>
      <c r="J37" s="304" t="s">
        <v>40</v>
      </c>
      <c r="K37" s="303" t="s">
        <v>79</v>
      </c>
      <c r="L37" s="304" t="s">
        <v>46</v>
      </c>
      <c r="M37" s="303" t="s">
        <v>153</v>
      </c>
      <c r="N37" s="304" t="s">
        <v>85</v>
      </c>
      <c r="O37" s="312" t="s">
        <v>67</v>
      </c>
      <c r="P37" s="310" t="s">
        <v>42</v>
      </c>
      <c r="Q37" s="308" t="s">
        <v>62</v>
      </c>
      <c r="R37" s="311" t="s">
        <v>51</v>
      </c>
      <c r="S37" s="313" t="s">
        <v>64</v>
      </c>
      <c r="T37" s="309" t="s">
        <v>39</v>
      </c>
      <c r="U37" s="303" t="s">
        <v>63</v>
      </c>
      <c r="V37" s="310" t="s">
        <v>52</v>
      </c>
      <c r="W37" s="19" t="str">
        <f t="shared" si="34"/>
        <v/>
      </c>
      <c r="X37" s="19" t="str">
        <f t="shared" si="35"/>
        <v/>
      </c>
      <c r="Y37" s="19" t="str">
        <f t="shared" si="36"/>
        <v/>
      </c>
      <c r="Z37" s="19" t="str">
        <f t="shared" si="37"/>
        <v/>
      </c>
      <c r="AA37" s="19" t="str">
        <f t="shared" si="38"/>
        <v/>
      </c>
      <c r="AB37" s="19" t="str">
        <f t="shared" si="39"/>
        <v/>
      </c>
      <c r="AC37" s="19" t="str">
        <f t="shared" si="40"/>
        <v/>
      </c>
      <c r="AD37" s="19" t="str">
        <f t="shared" si="41"/>
        <v/>
      </c>
      <c r="AE37" s="20" t="str">
        <f t="shared" si="43"/>
        <v/>
      </c>
      <c r="AF37" s="20" t="str">
        <f t="shared" si="42"/>
        <v/>
      </c>
      <c r="AG37" s="21"/>
      <c r="AH37" s="5"/>
      <c r="AI37" s="36">
        <v>3</v>
      </c>
      <c r="AJ37" s="217" t="str">
        <f t="shared" si="61"/>
        <v/>
      </c>
      <c r="AK37" s="217" t="str">
        <f t="shared" si="1"/>
        <v/>
      </c>
      <c r="AL37" s="217" t="str">
        <f t="shared" si="2"/>
        <v>T (9A)</v>
      </c>
      <c r="AM37" s="217" t="str">
        <f t="shared" si="3"/>
        <v>T (7A)</v>
      </c>
      <c r="AN37" s="211" t="str">
        <f t="shared" si="44"/>
        <v/>
      </c>
      <c r="AO37" s="217" t="str">
        <f t="shared" si="5"/>
        <v>Đ (8A)</v>
      </c>
      <c r="AP37" s="217" t="str">
        <f t="shared" ref="AP37" si="63">IF($D37="Tùng",$C37&amp;" (6A)",IF($F37="Tùng",$E37&amp;" (6B)",IF($H37="Tùng",$G36&amp;" (6C)",IF($J37="Tùng",$I37&amp;" (7A)",""))))&amp;IF($L37="Tùng",$K37&amp;" (7B)",IF($N37="Tùng",$M37&amp;" (7C)",IF($P37="Tùng",$O37&amp;" (8A)",IF($R37="Tùng",$Q37&amp;" (8B)",IF($T37="Tùng",$S37&amp;" (9A)",IF($V37="Tùng",$U37&amp;" (9B)",""))))))</f>
        <v/>
      </c>
      <c r="AQ37" s="217" t="str">
        <f t="shared" ref="AQ37" si="64">IF($D37="Huyền",$C37&amp;" (6A)",IF($F37="Huyền",$E37&amp;" (6B)",IF($H37="Huyền",$G36&amp;" (6C)",IF($J37="Huyền",$I37&amp;" (7A)",""))))&amp;IF($L37="Huyền",$K37&amp;" (7B)",IF($N37="Huyền",$M37&amp;" (7C)",IF($P37="Huyền",$O37&amp;" (8A)",IF($R37="Huyền",$Q37&amp;" (8B)",IF($T37="Huyền",$S37&amp;" (9A)",IF($V37="Huyền",$U37&amp;" (9B)",""))))))</f>
        <v>ĐP (6B)</v>
      </c>
      <c r="AR37" s="211" t="str">
        <f t="shared" si="8"/>
        <v/>
      </c>
      <c r="AS37" s="217" t="str">
        <f t="shared" ref="AS37" si="65">IF($D37="Giang",$C37&amp;" (6A)",IF($F37="Giang",$E37&amp;" (6B)",IF($H37="Giang",$G36&amp;" (6C)",IF($J37="Giang",$I37&amp;" (7A)",""))))&amp;IF($L37="Giang",$K37&amp;" (7B)",IF($N37="Giang",$M37&amp;" (7C)",IF($P37="Giang",$O37&amp;" (8A)",IF($R37="Giang",$Q37&amp;" (8B)",IF($T37="Giang",$S37&amp;" (9A)",IF($V37="Giang",$U37&amp;" (9B)",""))))))</f>
        <v>HĐ (7B)</v>
      </c>
      <c r="AT37" s="217" t="str">
        <f t="shared" ref="AT37" si="66">IF($D37="Khánh",$C37&amp;" (6A)",IF($F37="Khánh",$E37&amp;" (6B)",IF($H37="Khánh",$G36&amp;" (6C)",IF($J37="Khánh",$I37&amp;" (7A)",""))))&amp;IF($L37="Khánh",$K37&amp;" (7B)",IF($N37="Khánh",$M37&amp;" (7C)",IF($P37="Khánh",$O37&amp;" (8A)",IF($R37="Khánh",$Q37&amp;" (8B)",IF($T37="Khánh",$S37&amp;" (9A)",IF($V37="Khánh",$U37&amp;" (9B)",""))))))</f>
        <v/>
      </c>
      <c r="AU37" s="217" t="str">
        <f t="shared" si="11"/>
        <v/>
      </c>
      <c r="AV37" s="217" t="str">
        <f t="shared" ref="AV37" si="67">IF($D37="K.Trang",$C37&amp;" (6A)",IF($F37="K.Trang",$E37&amp;" (6B)",IF($H37="K.Trang",$G36&amp;" (6C)",IF($J37="K.Trang",$I37&amp;" (7A)",""))))&amp;IF($L37="K.Trang",$K37&amp;" (7B)",IF($N37="K.Trang",$M37&amp;" (7C)",IF($P37="K.Trang",$O37&amp;" (8A)",IF($R37="K.Trang",$Q37&amp;" (8B)",IF($T37="K.Trang",$S37&amp;" (9A)",IF($V37="K.Trang",$U37&amp;" (9B)",""))))))</f>
        <v/>
      </c>
      <c r="AW37" s="217" t="str">
        <f t="shared" ref="AW37" si="68">IF($D37="Đính",$C37&amp;" (6A)",IF($F37="Đính",$E37&amp;" (6B)",IF($H37="Đính",$G36&amp;" (6C)",IF($J37="Đính",$I37&amp;" (7A)",""))))&amp;IF($L37="Đính",$K37&amp;" (7B)",IF($N37="Đính",$M37&amp;" (7C)",IF($P37="Đính",$O37&amp;" (8A)",IF($R37="Đính",$Q37&amp;" (8B)",IF($T37="Đính",$S37&amp;" (9A)",IF($V37="Đính",$U37&amp;" (9B)",""))))))</f>
        <v>V (6C)</v>
      </c>
      <c r="AX37" s="217" t="str">
        <f t="shared" si="14"/>
        <v/>
      </c>
      <c r="AY37" s="217" t="str">
        <f t="shared" ref="AY37" si="69">IF($D37="Dương",$C37&amp;" (6A)",IF($F37="Dương",$E37&amp;" (6B)",IF($H37="Dương",$G36&amp;" (6C)",IF($J37="Dương",$I37&amp;" (7A)",""))))&amp;IF($L37="Dương",$K37&amp;" (7B)",IF($N37="Dương",$M37&amp;" (7C)",IF($P37="Dương",$O37&amp;" (8A)",IF($R37="Dương",$Q37&amp;" (8B)",IF($T37="Dương",$S37&amp;" (9A)",IF($V37="Dương",$U37&amp;" (9B)",""))))))</f>
        <v>A (8B)</v>
      </c>
      <c r="AZ37" s="211" t="str">
        <f t="shared" si="16"/>
        <v>S (9B)</v>
      </c>
      <c r="BA37" s="217" t="str">
        <f t="shared" ref="BA37" si="70">IF($D37="Hà",$C37&amp;" (6A)",IF($F37="Hà",$E37&amp;" (6B)",IF($H37="Hà",$G36&amp;" (6C)",IF($J37="Hà",$I37&amp;" (7A)",""))))&amp;IF($L37="Hà",$K37&amp;" (7B)",IF($N37="Hà",$M37&amp;" (7C)",IF($P37="Hà",$O37&amp;" (8A)",IF($R37="Hà",$Q37&amp;" (8B)",IF($T37="Hà",$S37&amp;" (9A)",IF($V37="Hà",$U37&amp;" (9B)",""))))))</f>
        <v/>
      </c>
      <c r="BB37" s="217" t="str">
        <f t="shared" ref="BB37" si="71">IF($D37="Doanh",$C37&amp;" (6A)",IF($F37="Doanh",$E37&amp;" (6B)",IF($H37="Doanh",$G36&amp;" (6C)",IF($J37="Doanh",$I37&amp;" (7A)",""))))&amp;IF($L37="Doanh",$K37&amp;" (7B)",IF($N37="Doanh",$M37&amp;" (7C)",IF($P37="Doanh",$O37&amp;" (8A)",IF($R37="Doanh",$Q37&amp;" (8B)",IF($T37="Doanh",$S37&amp;" (9A)",IF($V37="Doanh",$U37&amp;" (9B)",""))))))</f>
        <v/>
      </c>
      <c r="BC37" s="217" t="str">
        <f t="shared" ref="BC37" si="72">IF($D37="Oanh",$C37&amp;" (6A)",IF($F37="Oanh",$E37&amp;" (6B)",IF($H37="Oanh",$G36&amp;" (6C)",IF($J37="Oanh",$I37&amp;" (7A)",""))))&amp;IF($L37="Oanh",$K37&amp;" (7B)",IF($N37="Oanh",$M37&amp;" (7C)",IF($P37="Oanh",$O37&amp;" (8A)",IF($R37="Oanh",$Q37&amp;" (8B)",IF($T37="Oanh",$S37&amp;" (9A)",IF($V37="Oanh",$U37&amp;" (9B)",""))))))</f>
        <v/>
      </c>
      <c r="BD37" s="217" t="str">
        <f t="shared" ref="BD37" si="73">IF($D37="Huệ",$C37&amp;" (6A)",IF($F37="Huệ",$E37&amp;" (6B)",IF($H37="Huệ",$G36&amp;" (6C)",IF($J37="Huệ",$I37&amp;" (7A)",""))))&amp;IF($L37="Huệ",$K37&amp;" (7B)",IF($N37="Huệ",$M37&amp;" (7C)",IF($P37="Huệ",$O37&amp;" (8A)",IF($R37="Huệ",$Q37&amp;" (8B)",IF($T37="Huệ",$S37&amp;" (9A)",IF($V37="Huệ",$U37&amp;" (9B)",""))))))</f>
        <v>CN (6A)</v>
      </c>
      <c r="BE37" s="215" t="str">
        <f t="shared" ref="BE37" si="74">IF($D37="T.Trang",$C37&amp;" (6A)",IF($F37="T.Trang",$E37&amp;" (6B)",IF($H37="T.Trang",$G36&amp;" (6C)",IF($J37="T.Trang",$I37&amp;" (7A)",""))))&amp;IF($L37="T.Trang",$K37&amp;" (7B)",IF($N37="T.Trang",$M37&amp;" (7C)",IF($P37="T.Trang",$O37&amp;" (8A)",IF($R37="T.Trang",$Q37&amp;" (8B)",IF($T37="T.Trang",$S37&amp;" (9B)",IF($V37="T.Trang",$U37&amp;" (9B)",""))))))</f>
        <v/>
      </c>
    </row>
    <row r="38" spans="1:57" ht="12" customHeight="1" x14ac:dyDescent="0.25">
      <c r="A38" s="7"/>
      <c r="B38" s="15">
        <v>4</v>
      </c>
      <c r="C38" s="303" t="s">
        <v>61</v>
      </c>
      <c r="D38" s="310" t="s">
        <v>38</v>
      </c>
      <c r="E38" s="305" t="s">
        <v>66</v>
      </c>
      <c r="F38" s="311" t="s">
        <v>46</v>
      </c>
      <c r="G38" s="349" t="s">
        <v>64</v>
      </c>
      <c r="H38" s="304" t="s">
        <v>44</v>
      </c>
      <c r="I38" s="303" t="s">
        <v>65</v>
      </c>
      <c r="J38" s="304" t="s">
        <v>51</v>
      </c>
      <c r="K38" s="303" t="s">
        <v>84</v>
      </c>
      <c r="L38" s="304" t="s">
        <v>85</v>
      </c>
      <c r="M38" s="303" t="s">
        <v>73</v>
      </c>
      <c r="N38" s="304" t="s">
        <v>150</v>
      </c>
      <c r="O38" s="303" t="s">
        <v>65</v>
      </c>
      <c r="P38" s="304" t="s">
        <v>39</v>
      </c>
      <c r="Q38" s="308" t="s">
        <v>67</v>
      </c>
      <c r="R38" s="311" t="s">
        <v>42</v>
      </c>
      <c r="S38" s="313" t="s">
        <v>69</v>
      </c>
      <c r="T38" s="309" t="s">
        <v>40</v>
      </c>
      <c r="U38" s="303" t="s">
        <v>71</v>
      </c>
      <c r="V38" s="304" t="s">
        <v>55</v>
      </c>
      <c r="W38" s="19" t="str">
        <f t="shared" si="34"/>
        <v/>
      </c>
      <c r="X38" s="19" t="str">
        <f t="shared" si="35"/>
        <v/>
      </c>
      <c r="Y38" s="19" t="str">
        <f t="shared" si="36"/>
        <v/>
      </c>
      <c r="Z38" s="19" t="str">
        <f t="shared" si="37"/>
        <v/>
      </c>
      <c r="AA38" s="19" t="str">
        <f t="shared" si="38"/>
        <v/>
      </c>
      <c r="AB38" s="19" t="str">
        <f t="shared" si="39"/>
        <v/>
      </c>
      <c r="AC38" s="19" t="str">
        <f t="shared" si="40"/>
        <v/>
      </c>
      <c r="AD38" s="19" t="str">
        <f t="shared" si="41"/>
        <v/>
      </c>
      <c r="AE38" s="20" t="str">
        <f t="shared" si="43"/>
        <v/>
      </c>
      <c r="AF38" s="20" t="str">
        <f t="shared" si="42"/>
        <v/>
      </c>
      <c r="AG38" s="21"/>
      <c r="AH38" s="5"/>
      <c r="AI38" s="36">
        <v>4</v>
      </c>
      <c r="AJ38" s="217" t="str">
        <f>IF($D38="T.Trang",$C38&amp;" (6A)",IF($F38="T.Trang",$E38&amp;" (6B)",IF($H38="T.Trang",$G39&amp;" (6C)",IF($J38="T.Trang",$I38&amp;" (7A)",""))))&amp;IF($L38="T.Trang",$K38&amp;" (7B)",IF($N38="T.Trang",$M38&amp;" (7C)",IF($P38="T.Trang",$O38&amp;" (8A)",IF($R38="T.Trang",$Q38&amp;" (8B)",IF($T38="T.Trang",$S38&amp;" (9A)",IF($V38="T.Trang",$U38&amp;" (9B)",""))))))</f>
        <v/>
      </c>
      <c r="AK38" s="217" t="str">
        <f>IF($D38="Thắng",$C38&amp;" (6A)",IF($F38="Thắng",$E38&amp;" (6B)",IF($H38="Thắng",$G39&amp;" (6C)",IF($J38="Thắng",$I38&amp;" (7A)",""))))&amp;IF($L38="Thắng",$K38&amp;" (7B)",IF($N38="Thắng",$M38&amp;" (7C)",IF($P38="Thắng",$O38&amp;" (8A)",IF($R38="Thắng",$Q38&amp;" (8B)",IF($T38="Thắng",$S38&amp;" (9A)",IF($V38="Thắng",$U38&amp;" (9B)",""))))))</f>
        <v>TN (6A)</v>
      </c>
      <c r="AL38" s="217" t="str">
        <f>IF($D38="Khang",$C38&amp;" (6A)",IF($F38="Khang",$E38&amp;" (6B)",IF($H38="Khang",$G39&amp;" (6C)",IF($J38="Khang",$I38&amp;" (7A)",""))))&amp;IF($L38="Khang",$K38&amp;" (7B)",IF($N38="Khang",$M38&amp;" (7C)",IF($P38="Khang",$O38&amp;" (8A)",IF($R38="Khang",$Q38&amp;" (8B)",IF($T38="Khang",$S38&amp;" (9A)",IF($V38="Khang",$U38&amp;" (9B)",""))))))</f>
        <v>CN (8A)</v>
      </c>
      <c r="AM38" s="217" t="str">
        <f>IF($D38="Vũ",$C38&amp;" (6A)",IF($F38="Vũ",$E38&amp;" (6B)",IF($H38="Vũ",$G39&amp;" (6C)",IF($J38="Vũ",$I38&amp;" (7A)",""))))&amp;IF($L38="Vũ",$K38&amp;" (7B)",IF($N38="Vũ",$M38&amp;" (7C)",IF($P38="Vũ",$O38&amp;" (8A)",IF($R38="Vũ",$Q38&amp;" (8B)",IF($T38="Vũ",$S38&amp;" (9A)",IF($V38="Vũ",$U38&amp;" (9B)",""))))))</f>
        <v>L (9A)</v>
      </c>
      <c r="AN38" s="211" t="str">
        <f t="shared" si="44"/>
        <v/>
      </c>
      <c r="AO38" s="217" t="str">
        <f>IF($D38="Hoàng",$C38&amp;" (6A)",IF($F38="Hoàng",$E38&amp;" (6B)",IF($H38="Hoàng",$G38&amp;" (6C)",IF($J38="Hoàng",$I38&amp;" (7A)",""))))&amp;IF($L38="Hoàng",$K38&amp;" (7B)",IF($N38="Hoàng",#REF!&amp;" (7C)",IF($P38="Hoàng",$O38&amp;" (8A)",IF($R38="Hoàng",$Q38&amp;" (8B)",IF($T38="Hoàng",$S38&amp;" (9A)",IF($V38="Hoàng",$U38&amp;" (9B)",""))))))</f>
        <v>Đ (8B)</v>
      </c>
      <c r="AP38" s="217" t="str">
        <f t="shared" si="6"/>
        <v/>
      </c>
      <c r="AQ38" s="217" t="str">
        <f t="shared" si="7"/>
        <v>H (7C)</v>
      </c>
      <c r="AR38" s="211" t="str">
        <f t="shared" si="8"/>
        <v>T (6C)</v>
      </c>
      <c r="AS38" s="217" t="str">
        <f t="shared" si="9"/>
        <v>V (6B)</v>
      </c>
      <c r="AT38" s="217" t="str">
        <f t="shared" si="10"/>
        <v/>
      </c>
      <c r="AU38" s="217" t="str">
        <f t="shared" si="11"/>
        <v/>
      </c>
      <c r="AV38" s="217" t="str">
        <f t="shared" si="12"/>
        <v/>
      </c>
      <c r="AW38" s="217" t="str">
        <f t="shared" si="13"/>
        <v/>
      </c>
      <c r="AX38" s="217" t="str">
        <f t="shared" si="14"/>
        <v/>
      </c>
      <c r="AY38" s="217" t="str">
        <f t="shared" si="15"/>
        <v>CN (7A)</v>
      </c>
      <c r="AZ38" s="217" t="str">
        <f t="shared" si="16"/>
        <v/>
      </c>
      <c r="BA38" s="217" t="str">
        <f t="shared" si="17"/>
        <v/>
      </c>
      <c r="BB38" s="217" t="str">
        <f t="shared" si="18"/>
        <v/>
      </c>
      <c r="BC38" s="217" t="str">
        <f t="shared" si="19"/>
        <v>CD (9B)</v>
      </c>
      <c r="BD38" s="217" t="str">
        <f t="shared" si="59"/>
        <v/>
      </c>
      <c r="BE38" s="213" t="str">
        <f t="shared" si="31"/>
        <v/>
      </c>
    </row>
    <row r="39" spans="1:57" ht="12" customHeight="1" x14ac:dyDescent="0.25">
      <c r="A39" s="44"/>
      <c r="B39" s="45">
        <v>5</v>
      </c>
      <c r="C39" s="351" t="s">
        <v>61</v>
      </c>
      <c r="D39" s="374" t="s">
        <v>38</v>
      </c>
      <c r="E39" s="375" t="s">
        <v>66</v>
      </c>
      <c r="F39" s="374" t="s">
        <v>46</v>
      </c>
      <c r="G39" s="313" t="s">
        <v>79</v>
      </c>
      <c r="H39" s="310" t="s">
        <v>44</v>
      </c>
      <c r="I39" s="306" t="s">
        <v>84</v>
      </c>
      <c r="J39" s="304" t="s">
        <v>85</v>
      </c>
      <c r="K39" s="351" t="s">
        <v>63</v>
      </c>
      <c r="L39" s="374" t="s">
        <v>52</v>
      </c>
      <c r="M39" s="351" t="s">
        <v>62</v>
      </c>
      <c r="N39" s="304" t="s">
        <v>51</v>
      </c>
      <c r="O39" s="376" t="s">
        <v>73</v>
      </c>
      <c r="P39" s="377" t="s">
        <v>150</v>
      </c>
      <c r="Q39" s="352" t="s">
        <v>67</v>
      </c>
      <c r="R39" s="353" t="s">
        <v>42</v>
      </c>
      <c r="S39" s="376" t="s">
        <v>71</v>
      </c>
      <c r="T39" s="377" t="s">
        <v>55</v>
      </c>
      <c r="U39" s="351" t="s">
        <v>69</v>
      </c>
      <c r="V39" s="377" t="s">
        <v>40</v>
      </c>
      <c r="W39" s="29" t="str">
        <f t="shared" si="34"/>
        <v/>
      </c>
      <c r="X39" s="29" t="str">
        <f t="shared" si="35"/>
        <v/>
      </c>
      <c r="Y39" s="29" t="str">
        <f t="shared" si="36"/>
        <v/>
      </c>
      <c r="Z39" s="29" t="str">
        <f t="shared" si="37"/>
        <v/>
      </c>
      <c r="AA39" s="29" t="str">
        <f t="shared" si="38"/>
        <v/>
      </c>
      <c r="AB39" s="29" t="str">
        <f t="shared" si="39"/>
        <v/>
      </c>
      <c r="AC39" s="29" t="str">
        <f t="shared" si="40"/>
        <v/>
      </c>
      <c r="AD39" s="29" t="str">
        <f t="shared" si="41"/>
        <v/>
      </c>
      <c r="AE39" s="20" t="str">
        <f t="shared" si="43"/>
        <v/>
      </c>
      <c r="AF39" s="20" t="str">
        <f t="shared" si="42"/>
        <v/>
      </c>
      <c r="AG39" s="21"/>
      <c r="AH39" s="8"/>
      <c r="AI39" s="40">
        <v>5</v>
      </c>
      <c r="AJ39" s="218" t="str">
        <f>IF($D39="T.Trang",$C39&amp;" (6A)",IF($F39="T.Trang",$E39&amp;" (6B)",IF($H39="T.Trang",#REF!&amp;" (6C)",IF($J39="T.Trang",$I39&amp;" (7A)",""))))&amp;IF($L39="T.Trang",$K39&amp;" (7B)",IF($N39="T.Trang",$M39&amp;" (7C)",IF($P39="T.Trang",$O39&amp;" (8A)",IF($R39="T.Trang",$Q39&amp;" (8B)",IF($T39="T.Trang",$S39&amp;" (9A)",IF($V39="T.Trang",$U39&amp;" (9B)",""))))))</f>
        <v/>
      </c>
      <c r="AK39" s="218" t="str">
        <f>IF($D39="Thắng",$C39&amp;" (6A)",IF($F39="Thắng",$E39&amp;" (6B)",IF($H39="Thắng",#REF!&amp;" (6C)",IF($J39="Thắng",$I39&amp;" (7A)",""))))&amp;IF($L39="Thắng",$K39&amp;" (7B)",IF($N39="Thắng",$M39&amp;" (7C)",IF($P39="Thắng",$O39&amp;" (8A)",IF($R39="Thắng",$Q39&amp;" (8B)",IF($T39="Thắng",$S39&amp;" (9A)",IF($V39="Thắng",$U39&amp;" (9B)",""))))))</f>
        <v>TN (6A)</v>
      </c>
      <c r="AL39" s="218" t="str">
        <f>IF($D39="Khang",$C39&amp;" (6A)",IF($F39="Khang",$E39&amp;" (6B)",IF($H39="Khang",#REF!&amp;" (6C)",IF($J39="Khang",$I39&amp;" (7A)",""))))&amp;IF($L39="Khang",$K39&amp;" (7B)",IF($N39="Khang",$M39&amp;" (7C)",IF($P39="Khang",$O39&amp;" (8A)",IF($R39="Khang",$Q39&amp;" (8B)",IF($T39="Khang",$S39&amp;" (9A)",IF($V39="Khang",$U39&amp;" (9B)",""))))))</f>
        <v/>
      </c>
      <c r="AM39" s="218" t="str">
        <f>IF($D39="Vũ",$C39&amp;" (6A)",IF($F39="Vũ",$E39&amp;" (6B)",IF($H39="Vũ",#REF!&amp;" (6C)",IF($J39="Vũ",$I39&amp;" (7A)",""))))&amp;IF($L39="Vũ",$K39&amp;" (7B)",IF($N39="Vũ",$M39&amp;" (7C)",IF($P39="Vũ",$O39&amp;" (8A)",IF($R39="Vũ",$Q39&amp;" (8B)",IF($T39="Vũ",$S39&amp;" (9A)",IF($V39="Vũ",$U39&amp;" (9B)",""))))))</f>
        <v>L (9B)</v>
      </c>
      <c r="AN39" s="211" t="str">
        <f t="shared" si="44"/>
        <v/>
      </c>
      <c r="AO39" s="218" t="str">
        <f t="shared" ref="AO39" si="75">IF($D39="Hoàng",$C39&amp;" (6A)",IF($F39="Hoàng",$E39&amp;" (6B)",IF($H39="Hoàng",$G39&amp;" (6C)",IF($J39="Hoàng",$I39&amp;" (7A)",""))))&amp;IF($L39="Hoàng",$K39&amp;" (7B)",IF($N39="Hoàng",$M38&amp;" (7C)",IF($P39="Hoàng",$O39&amp;" (8A)",IF($R39="Hoàng",$Q39&amp;" (8B)",IF($T39="Hoàng",$S39&amp;" (9A)",IF($V39="Hoàng",$U39&amp;" (9B)",""))))))</f>
        <v>Đ (8B)</v>
      </c>
      <c r="AP39" s="218" t="str">
        <f t="shared" si="6"/>
        <v/>
      </c>
      <c r="AQ39" s="218" t="str">
        <f t="shared" si="7"/>
        <v>H (8A)</v>
      </c>
      <c r="AR39" s="211" t="str">
        <f t="shared" si="8"/>
        <v>HĐ (6C)</v>
      </c>
      <c r="AS39" s="218" t="str">
        <f t="shared" si="9"/>
        <v>V (6B)</v>
      </c>
      <c r="AT39" s="218" t="str">
        <f t="shared" si="10"/>
        <v/>
      </c>
      <c r="AU39" s="218" t="str">
        <f t="shared" si="11"/>
        <v/>
      </c>
      <c r="AV39" s="218" t="str">
        <f t="shared" si="12"/>
        <v/>
      </c>
      <c r="AW39" s="218" t="str">
        <f t="shared" si="13"/>
        <v/>
      </c>
      <c r="AX39" s="217" t="str">
        <f t="shared" si="14"/>
        <v/>
      </c>
      <c r="AY39" s="218" t="str">
        <f t="shared" si="15"/>
        <v>A (7C)</v>
      </c>
      <c r="AZ39" s="218" t="str">
        <f t="shared" si="16"/>
        <v>S (7B)</v>
      </c>
      <c r="BA39" s="218" t="str">
        <f t="shared" si="17"/>
        <v/>
      </c>
      <c r="BB39" s="218" t="str">
        <f t="shared" si="18"/>
        <v/>
      </c>
      <c r="BC39" s="218" t="str">
        <f t="shared" si="19"/>
        <v>CD (9A)</v>
      </c>
      <c r="BD39" s="218" t="str">
        <f t="shared" si="59"/>
        <v/>
      </c>
      <c r="BE39" s="214" t="str">
        <f t="shared" si="31"/>
        <v/>
      </c>
    </row>
    <row r="40" spans="1:57" ht="5.25" customHeight="1" x14ac:dyDescent="0.25">
      <c r="A40" s="2"/>
      <c r="B40" s="16"/>
      <c r="C40" s="244"/>
      <c r="D40" s="16"/>
      <c r="E40" s="222"/>
      <c r="F40" s="16"/>
      <c r="G40" s="242"/>
      <c r="H40" s="46"/>
      <c r="I40" s="228"/>
      <c r="J40" s="46"/>
      <c r="K40" s="244"/>
      <c r="L40" s="16"/>
      <c r="M40" s="244"/>
      <c r="N40" s="46"/>
      <c r="O40" s="244"/>
      <c r="P40" s="16"/>
      <c r="Q40" s="16"/>
      <c r="R40" s="16"/>
      <c r="S40" s="244"/>
      <c r="T40" s="16"/>
      <c r="U40" s="244"/>
      <c r="V40" s="16"/>
      <c r="W40" s="47" t="str">
        <f>AG40&amp;IF(COUNTIF(C40:V40,"Thu")=2,"Thu trïng tiÕt,","")&amp;IF(COUNTIF(C40:V40,"ViÖt")=2,"ViÖt trïng tiÕt,","")&amp;IF(COUNTIF(C40:V40,"HIÕu")=2,"HiÕu trïng tiÕt,","")&amp;IF(COUNTIF(C40:V40,"TuyÕt")=2,"TuyÕt trïng tiÕt,","")&amp;IF(COUNTIF(C40:V40,"Ninh")=2,"Ninh trïng tiÕt,","")&amp;IF(COUNTIF(C40:V40,"ThiÖp")=2,"ThiÖp trïng tiÕt,","")&amp;IF(COUNTIF(C40:V40,"Nhungi")=2,"Nhungi trïng tiÕt,","")&amp;IF(COUNTIF(C40:V40,"§oµn")=2,"§oµn trïng tiÕt,","")&amp;IF(COUNTIF(C40:V40,"Tin")=2,"Tin trïng tiÕt,","")&amp;IF(COUNTIF(C40:V40,"§iÖp")=2," §iÖp trïng tiÕt,","")&amp;IF(COUNTIF(C40:V40,"Hång")=2,"Hång trïng tiÕt,","")</f>
        <v/>
      </c>
      <c r="X40" s="48"/>
      <c r="Y40" s="47"/>
      <c r="Z40" s="48"/>
      <c r="AA40" s="47"/>
      <c r="AB40" s="48"/>
      <c r="AC40" s="47"/>
      <c r="AD40" s="48"/>
      <c r="AE40" s="216"/>
      <c r="AF40" s="47"/>
      <c r="AG40" s="49"/>
      <c r="AH40" s="5"/>
      <c r="AI40" s="2"/>
      <c r="AJ40" s="5"/>
      <c r="AK40" s="5"/>
      <c r="AL40" s="5"/>
      <c r="AM40" s="5"/>
      <c r="AN40" s="5"/>
      <c r="AO40" s="211" t="str">
        <f t="shared" si="5"/>
        <v/>
      </c>
      <c r="AP40" s="211" t="str">
        <f t="shared" si="6"/>
        <v/>
      </c>
      <c r="AQ40" s="211" t="str">
        <f t="shared" si="7"/>
        <v/>
      </c>
      <c r="AR40" s="211" t="str">
        <f t="shared" si="8"/>
        <v/>
      </c>
      <c r="AS40" s="211" t="str">
        <f t="shared" si="9"/>
        <v/>
      </c>
      <c r="AT40" s="211" t="str">
        <f t="shared" si="10"/>
        <v/>
      </c>
      <c r="AU40" s="211" t="str">
        <f t="shared" si="11"/>
        <v/>
      </c>
      <c r="AV40" s="211" t="str">
        <f t="shared" si="12"/>
        <v/>
      </c>
      <c r="AW40" s="211" t="str">
        <f t="shared" si="13"/>
        <v/>
      </c>
      <c r="AX40" s="217" t="str">
        <f t="shared" si="14"/>
        <v/>
      </c>
      <c r="AY40" s="211" t="str">
        <f t="shared" si="15"/>
        <v/>
      </c>
      <c r="AZ40" s="211" t="str">
        <f t="shared" si="16"/>
        <v/>
      </c>
      <c r="BA40" s="211" t="str">
        <f t="shared" si="17"/>
        <v/>
      </c>
      <c r="BB40" s="211" t="str">
        <f t="shared" si="18"/>
        <v/>
      </c>
      <c r="BC40" s="211" t="str">
        <f t="shared" si="19"/>
        <v/>
      </c>
      <c r="BD40" s="211" t="str">
        <f t="shared" si="46"/>
        <v/>
      </c>
      <c r="BE40" s="211" t="str">
        <f t="shared" si="31"/>
        <v/>
      </c>
    </row>
    <row r="41" spans="1:57" ht="15" customHeight="1" x14ac:dyDescent="0.25">
      <c r="A41" s="2"/>
      <c r="B41" s="564" t="s">
        <v>87</v>
      </c>
      <c r="C41" s="536"/>
      <c r="D41" s="536"/>
      <c r="E41" s="222"/>
      <c r="F41" s="2"/>
      <c r="G41" s="157"/>
      <c r="H41" s="2"/>
      <c r="I41" s="255"/>
      <c r="J41" s="2"/>
      <c r="K41" s="244"/>
      <c r="L41" s="2"/>
      <c r="M41" s="157"/>
      <c r="N41" s="2"/>
      <c r="O41" s="157"/>
      <c r="P41" s="2"/>
      <c r="Q41" s="55"/>
      <c r="R41" s="16"/>
      <c r="S41" s="244"/>
      <c r="T41" s="16"/>
      <c r="U41" s="273" t="s">
        <v>88</v>
      </c>
      <c r="V41" s="25"/>
      <c r="W41" s="51"/>
      <c r="X41" s="52"/>
      <c r="Y41" s="51"/>
      <c r="Z41" s="52"/>
      <c r="AA41" s="51"/>
      <c r="AB41" s="52"/>
      <c r="AC41" s="51"/>
      <c r="AD41" s="52"/>
      <c r="AE41" s="216"/>
      <c r="AF41" s="53"/>
      <c r="AG41" s="25"/>
      <c r="AH41" s="5"/>
      <c r="AI41" s="2"/>
      <c r="AJ41" s="54">
        <f t="shared" ref="AJ41:BE41" si="76">(30-COUNTIF(AJ10:AJ39,""))</f>
        <v>13</v>
      </c>
      <c r="AK41" s="54">
        <f t="shared" si="76"/>
        <v>17</v>
      </c>
      <c r="AL41" s="54">
        <f t="shared" si="76"/>
        <v>13</v>
      </c>
      <c r="AM41" s="54">
        <f t="shared" si="76"/>
        <v>14</v>
      </c>
      <c r="AN41" s="54">
        <f t="shared" si="76"/>
        <v>14</v>
      </c>
      <c r="AO41" s="54">
        <f>(30-COUNTIF(AO10:AO39,""))</f>
        <v>17</v>
      </c>
      <c r="AP41" s="54">
        <f t="shared" si="76"/>
        <v>9</v>
      </c>
      <c r="AQ41" s="54">
        <f t="shared" si="76"/>
        <v>19</v>
      </c>
      <c r="AR41" s="211" t="str">
        <f t="shared" si="8"/>
        <v/>
      </c>
      <c r="AS41" s="54">
        <f t="shared" si="76"/>
        <v>15</v>
      </c>
      <c r="AT41" s="54">
        <f t="shared" si="76"/>
        <v>4</v>
      </c>
      <c r="AU41" s="54">
        <f t="shared" si="76"/>
        <v>15</v>
      </c>
      <c r="AV41" s="54">
        <f t="shared" si="76"/>
        <v>15</v>
      </c>
      <c r="AW41" s="54">
        <f t="shared" si="76"/>
        <v>16</v>
      </c>
      <c r="AX41" s="217" t="str">
        <f t="shared" si="14"/>
        <v/>
      </c>
      <c r="AY41" s="54">
        <f t="shared" si="76"/>
        <v>18</v>
      </c>
      <c r="AZ41" s="54">
        <f t="shared" si="76"/>
        <v>14</v>
      </c>
      <c r="BA41" s="54">
        <f t="shared" si="76"/>
        <v>13</v>
      </c>
      <c r="BB41" s="54">
        <f t="shared" si="76"/>
        <v>2</v>
      </c>
      <c r="BC41" s="54">
        <f t="shared" si="76"/>
        <v>4</v>
      </c>
      <c r="BD41" s="54">
        <f t="shared" si="76"/>
        <v>7</v>
      </c>
      <c r="BE41" s="54">
        <f t="shared" si="76"/>
        <v>13</v>
      </c>
    </row>
    <row r="42" spans="1:57" ht="12" customHeight="1" x14ac:dyDescent="0.35">
      <c r="A42" s="2"/>
      <c r="B42" s="47" t="s">
        <v>89</v>
      </c>
      <c r="C42" s="244"/>
      <c r="D42" s="16"/>
      <c r="E42" s="222"/>
      <c r="F42" s="2"/>
      <c r="G42" s="243"/>
      <c r="H42" s="16"/>
      <c r="I42" s="255"/>
      <c r="J42" s="1"/>
      <c r="K42" s="243" t="s">
        <v>90</v>
      </c>
      <c r="L42" s="2"/>
      <c r="M42" s="157"/>
      <c r="N42" s="2"/>
      <c r="O42" s="157"/>
      <c r="P42" s="2"/>
      <c r="Q42" s="2"/>
      <c r="R42" s="16"/>
      <c r="S42" s="244"/>
      <c r="T42" s="16"/>
      <c r="U42" s="274"/>
      <c r="V42" s="56"/>
      <c r="W42" s="57"/>
      <c r="X42" s="4"/>
      <c r="Y42" s="3"/>
      <c r="Z42" s="58"/>
      <c r="AA42" s="57"/>
      <c r="AB42" s="58"/>
      <c r="AC42" s="57"/>
      <c r="AD42" s="58"/>
      <c r="AE42" s="216"/>
      <c r="AF42" s="1"/>
      <c r="AG42" s="2"/>
      <c r="AH42" s="5"/>
      <c r="AI42" s="2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1.25" customHeight="1" x14ac:dyDescent="0.25">
      <c r="A43" s="2"/>
      <c r="B43" s="47" t="s">
        <v>91</v>
      </c>
      <c r="C43" s="244"/>
      <c r="D43" s="16"/>
      <c r="E43" s="222"/>
      <c r="F43" s="16"/>
      <c r="G43" s="243"/>
      <c r="H43" s="16"/>
      <c r="I43" s="255"/>
      <c r="J43" s="1"/>
      <c r="K43" s="243"/>
      <c r="L43" s="2"/>
      <c r="M43" s="157"/>
      <c r="N43" s="2"/>
      <c r="O43" s="157"/>
      <c r="P43" s="2"/>
      <c r="Q43" s="2"/>
      <c r="R43" s="2"/>
      <c r="S43" s="157"/>
      <c r="T43" s="2"/>
      <c r="U43" s="157"/>
      <c r="V43" s="16"/>
      <c r="W43" s="1"/>
      <c r="X43" s="59"/>
      <c r="Y43" s="16"/>
      <c r="Z43" s="59"/>
      <c r="AA43" s="16"/>
      <c r="AB43" s="60"/>
      <c r="AC43" s="1"/>
      <c r="AD43" s="60"/>
      <c r="AE43" s="216"/>
      <c r="AF43" s="1"/>
      <c r="AG43" s="2"/>
      <c r="AH43" s="5"/>
      <c r="AI43" s="2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2.75" customHeight="1" x14ac:dyDescent="0.3">
      <c r="A44" s="2"/>
      <c r="B44" s="47" t="s">
        <v>92</v>
      </c>
      <c r="C44" s="244"/>
      <c r="D44" s="16"/>
      <c r="E44" s="222"/>
      <c r="F44" s="16"/>
      <c r="G44" s="243"/>
      <c r="H44" s="16"/>
      <c r="I44" s="255"/>
      <c r="J44" s="1"/>
      <c r="K44" s="243"/>
      <c r="L44" s="2"/>
      <c r="M44" s="244"/>
      <c r="N44" s="2"/>
      <c r="O44" s="157"/>
      <c r="P44" s="2"/>
      <c r="Q44" s="16"/>
      <c r="R44" s="16"/>
      <c r="S44" s="244"/>
      <c r="T44" s="16"/>
      <c r="U44" s="244"/>
      <c r="V44" s="2"/>
      <c r="W44" s="61"/>
      <c r="X44" s="62"/>
      <c r="Y44" s="61"/>
      <c r="Z44" s="62"/>
      <c r="AA44" s="61"/>
      <c r="AB44" s="62"/>
      <c r="AC44" s="61"/>
      <c r="AD44" s="60"/>
      <c r="AE44" s="216"/>
      <c r="AF44" s="1"/>
      <c r="AG44" s="2"/>
      <c r="AH44" s="5"/>
      <c r="AI44" s="2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1.25" customHeight="1" x14ac:dyDescent="0.3">
      <c r="A45" s="2"/>
      <c r="B45" s="47" t="s">
        <v>93</v>
      </c>
      <c r="C45" s="244"/>
      <c r="D45" s="16"/>
      <c r="E45" s="222"/>
      <c r="F45" s="16"/>
      <c r="G45" s="243"/>
      <c r="H45" s="16"/>
      <c r="I45" s="255"/>
      <c r="J45" s="1"/>
      <c r="K45" s="244"/>
      <c r="L45" s="2"/>
      <c r="M45" s="244"/>
      <c r="N45" s="2"/>
      <c r="O45" s="157"/>
      <c r="P45" s="2"/>
      <c r="Q45" s="16"/>
      <c r="U45" s="157"/>
      <c r="V45" s="61"/>
      <c r="W45" s="61"/>
      <c r="X45" s="62"/>
      <c r="Y45" s="61"/>
      <c r="Z45" s="62"/>
      <c r="AA45" s="61"/>
      <c r="AB45" s="62"/>
      <c r="AC45" s="61"/>
      <c r="AD45" s="60"/>
      <c r="AE45" s="216"/>
      <c r="AF45" s="1"/>
      <c r="AG45" s="2"/>
      <c r="AH45" s="5"/>
      <c r="AI45" s="2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3.5" customHeight="1" x14ac:dyDescent="0.25">
      <c r="A46" s="2"/>
      <c r="B46" s="47" t="s">
        <v>94</v>
      </c>
      <c r="C46" s="244"/>
      <c r="D46" s="16"/>
      <c r="E46" s="222"/>
      <c r="F46" s="16" t="s">
        <v>159</v>
      </c>
      <c r="G46" s="243"/>
      <c r="H46" s="16"/>
      <c r="I46" s="255"/>
      <c r="J46" s="16"/>
      <c r="K46" s="244"/>
      <c r="L46" s="2"/>
      <c r="M46" s="244"/>
      <c r="N46" s="2"/>
      <c r="O46" s="157"/>
      <c r="P46" s="2"/>
      <c r="Q46" s="16"/>
      <c r="R46" s="16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"/>
      <c r="AI46" s="2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3.5" customHeight="1" x14ac:dyDescent="0.25">
      <c r="A47" s="2"/>
      <c r="B47" s="2"/>
      <c r="C47" s="244"/>
      <c r="D47" s="50"/>
      <c r="E47" s="222"/>
      <c r="F47" s="16"/>
      <c r="G47" s="244"/>
      <c r="H47" s="16"/>
      <c r="I47" s="255"/>
      <c r="J47" s="16"/>
      <c r="K47" s="244"/>
      <c r="L47" s="1"/>
      <c r="M47" s="244"/>
      <c r="N47" s="1"/>
      <c r="O47" s="244"/>
      <c r="P47" s="1"/>
      <c r="Q47" s="2"/>
      <c r="U47" s="273" t="s">
        <v>95</v>
      </c>
      <c r="V47" s="2"/>
      <c r="W47" s="3"/>
      <c r="X47" s="4"/>
      <c r="Y47" s="3"/>
      <c r="Z47" s="4"/>
      <c r="AA47" s="3"/>
      <c r="AB47" s="4"/>
      <c r="AC47" s="1"/>
      <c r="AD47" s="60"/>
      <c r="AE47" s="216"/>
      <c r="AF47" s="1"/>
      <c r="AG47" s="2"/>
      <c r="AH47" s="5"/>
      <c r="AI47" s="2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2.75" customHeight="1" x14ac:dyDescent="0.25">
      <c r="A48" s="2"/>
      <c r="B48" s="1"/>
      <c r="C48" s="244"/>
      <c r="D48" s="16"/>
      <c r="E48" s="222"/>
      <c r="F48" s="16"/>
      <c r="G48" s="244"/>
      <c r="H48" s="16"/>
      <c r="I48" s="255"/>
      <c r="J48" s="16"/>
      <c r="K48" s="244"/>
      <c r="L48" s="16"/>
      <c r="M48" s="244"/>
      <c r="N48" s="16"/>
      <c r="O48" s="244"/>
      <c r="P48" s="16"/>
      <c r="Q48" s="16"/>
      <c r="R48" s="16"/>
      <c r="S48" s="244"/>
      <c r="T48" s="16"/>
      <c r="U48" s="244"/>
      <c r="V48" s="16"/>
      <c r="W48" s="1"/>
      <c r="X48" s="60"/>
      <c r="Y48" s="1"/>
      <c r="Z48" s="60"/>
      <c r="AA48" s="1"/>
      <c r="AB48" s="60"/>
      <c r="AC48" s="1"/>
      <c r="AD48" s="60"/>
      <c r="AE48" s="60"/>
      <c r="AF48" s="1"/>
      <c r="AG48" s="2"/>
      <c r="AH48" s="5"/>
      <c r="AI48" s="2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2.75" customHeight="1" x14ac:dyDescent="0.25">
      <c r="A49" s="2"/>
      <c r="B49" s="16"/>
      <c r="C49" s="244"/>
      <c r="D49" s="16"/>
      <c r="E49" s="222"/>
      <c r="F49" s="16"/>
      <c r="G49" s="244"/>
      <c r="H49" s="16"/>
      <c r="I49" s="255"/>
      <c r="J49" s="16"/>
      <c r="K49" s="244"/>
      <c r="L49" s="16"/>
      <c r="M49" s="244"/>
      <c r="N49" s="16"/>
      <c r="O49" s="244"/>
      <c r="P49" s="16"/>
      <c r="Q49" s="16"/>
      <c r="R49" s="16"/>
      <c r="S49" s="244"/>
      <c r="T49" s="16"/>
      <c r="U49" s="244"/>
      <c r="V49" s="16"/>
      <c r="W49" s="1"/>
      <c r="X49" s="60"/>
      <c r="Y49" s="1"/>
      <c r="Z49" s="60"/>
      <c r="AA49" s="1"/>
      <c r="AB49" s="60"/>
      <c r="AC49" s="1"/>
      <c r="AD49" s="60"/>
      <c r="AE49" s="60"/>
      <c r="AF49" s="1"/>
      <c r="AG49" s="2"/>
      <c r="AH49" s="5"/>
      <c r="AI49" s="2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50.25" hidden="1" customHeight="1" x14ac:dyDescent="0.25">
      <c r="A50" s="63"/>
      <c r="B50" s="64"/>
      <c r="C50" s="254"/>
      <c r="D50" s="66" t="s">
        <v>4</v>
      </c>
      <c r="E50" s="224"/>
      <c r="F50" s="66" t="s">
        <v>5</v>
      </c>
      <c r="G50" s="245"/>
      <c r="H50" s="63" t="s">
        <v>6</v>
      </c>
      <c r="I50" s="258"/>
      <c r="J50" s="63" t="s">
        <v>7</v>
      </c>
      <c r="K50" s="254"/>
      <c r="L50" s="63" t="s">
        <v>8</v>
      </c>
      <c r="M50" s="254"/>
      <c r="N50" s="66" t="s">
        <v>147</v>
      </c>
      <c r="O50" s="245"/>
      <c r="P50" s="66" t="s">
        <v>9</v>
      </c>
      <c r="Q50" s="67"/>
      <c r="R50" s="63" t="s">
        <v>10</v>
      </c>
      <c r="S50" s="264"/>
      <c r="T50" s="63" t="s">
        <v>11</v>
      </c>
      <c r="U50" s="254"/>
      <c r="V50" s="552" t="s">
        <v>12</v>
      </c>
      <c r="W50" s="553"/>
      <c r="X50" s="68"/>
      <c r="Y50" s="2"/>
      <c r="Z50" s="68"/>
      <c r="AA50" s="2"/>
      <c r="AB50" s="68"/>
      <c r="AC50" s="2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5.75" hidden="1" customHeight="1" x14ac:dyDescent="0.25">
      <c r="A51" s="69">
        <v>1</v>
      </c>
      <c r="B51" s="70"/>
      <c r="C51" s="246" t="s">
        <v>96</v>
      </c>
      <c r="D51" s="71">
        <f t="shared" ref="D51:E51" si="77">COUNTIF(C10:C39,"CC")</f>
        <v>1</v>
      </c>
      <c r="E51" s="71">
        <f t="shared" si="77"/>
        <v>0</v>
      </c>
      <c r="F51" s="71">
        <f>COUNTIF(E10:E39,"CC")</f>
        <v>1</v>
      </c>
      <c r="G51" s="246"/>
      <c r="H51" s="71">
        <f>COUNTIF(G10:G39,"CC")</f>
        <v>1</v>
      </c>
      <c r="I51" s="228">
        <v>1</v>
      </c>
      <c r="J51" s="71">
        <f>COUNTIF(I10:I39,"CC")</f>
        <v>1</v>
      </c>
      <c r="K51" s="261"/>
      <c r="L51" s="71">
        <f>COUNTIF(K10:K39,"CC")</f>
        <v>1</v>
      </c>
      <c r="M51" s="260">
        <v>1</v>
      </c>
      <c r="N51" s="71">
        <f>COUNTIF(M10:M39,"CC")</f>
        <v>1</v>
      </c>
      <c r="O51" s="266"/>
      <c r="P51" s="71">
        <f>COUNTIF(O10:O39,"CC")</f>
        <v>1</v>
      </c>
      <c r="Q51" s="42"/>
      <c r="R51" s="71">
        <f>COUNTIF(Q10:Q39,"CC")</f>
        <v>1</v>
      </c>
      <c r="S51" s="268"/>
      <c r="T51" s="71">
        <f>COUNTIF(S10:S39,"CC")</f>
        <v>1</v>
      </c>
      <c r="U51" s="268"/>
      <c r="V51" s="74">
        <f>COUNTIF(U10:U39,"CC")</f>
        <v>1</v>
      </c>
      <c r="W51" s="72"/>
      <c r="X51" s="4"/>
      <c r="Y51" s="3"/>
      <c r="Z51" s="4"/>
      <c r="AA51" s="3"/>
      <c r="AB51" s="4"/>
      <c r="AC51" s="3"/>
      <c r="AD51" s="4"/>
      <c r="AE51" s="4"/>
      <c r="AF51" s="3"/>
      <c r="AG51" s="2"/>
      <c r="AH51" s="5"/>
      <c r="AI51" s="2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7.25" hidden="1" customHeight="1" x14ac:dyDescent="0.25">
      <c r="A52" s="75">
        <v>2</v>
      </c>
      <c r="B52" s="76"/>
      <c r="C52" s="247" t="s">
        <v>97</v>
      </c>
      <c r="D52" s="78">
        <f t="shared" ref="D52:E52" si="78">COUNTIF(C10:C39,"V")</f>
        <v>4</v>
      </c>
      <c r="E52" s="78">
        <f t="shared" si="78"/>
        <v>0</v>
      </c>
      <c r="F52" s="78">
        <f>COUNTIF(E10:E39,"V")</f>
        <v>4</v>
      </c>
      <c r="G52" s="247"/>
      <c r="H52" s="77">
        <f>COUNTIF(G10:G39,"V")</f>
        <v>4</v>
      </c>
      <c r="I52" s="229">
        <v>4</v>
      </c>
      <c r="J52" s="78">
        <f>COUNTIF(I10:I39,"V")</f>
        <v>4</v>
      </c>
      <c r="K52" s="250"/>
      <c r="L52" s="77">
        <f>COUNTIF(K10:K39,"V")</f>
        <v>4</v>
      </c>
      <c r="M52" s="83">
        <v>4</v>
      </c>
      <c r="N52" s="78">
        <f>COUNTIF(M10:M39,"V")</f>
        <v>4</v>
      </c>
      <c r="O52" s="251"/>
      <c r="P52" s="77">
        <f>COUNTIF(O10:O39,"V")</f>
        <v>4</v>
      </c>
      <c r="Q52" s="14"/>
      <c r="R52" s="77">
        <f>COUNTIF(Q10:Q39,"V")</f>
        <v>4</v>
      </c>
      <c r="S52" s="269"/>
      <c r="T52" s="77">
        <f>COUNTIF(S10:S39,"V")</f>
        <v>5</v>
      </c>
      <c r="U52" s="83"/>
      <c r="V52" s="81">
        <f>COUNTIF(U10:U39,"V")</f>
        <v>5</v>
      </c>
      <c r="W52" s="79"/>
      <c r="X52" s="4"/>
      <c r="Y52" s="3"/>
      <c r="Z52" s="4"/>
      <c r="AA52" s="3"/>
      <c r="AB52" s="4"/>
      <c r="AC52" s="3"/>
      <c r="AD52" s="4"/>
      <c r="AE52" s="4"/>
      <c r="AF52" s="3"/>
      <c r="AG52" s="2"/>
      <c r="AH52" s="5"/>
      <c r="AI52" s="2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5.75" hidden="1" customHeight="1" x14ac:dyDescent="0.25">
      <c r="A53" s="75">
        <v>3</v>
      </c>
      <c r="B53" s="76"/>
      <c r="C53" s="247" t="s">
        <v>98</v>
      </c>
      <c r="D53" s="78">
        <f t="shared" ref="D53:E53" si="79">COUNTIF(C10:C39,"T")</f>
        <v>4</v>
      </c>
      <c r="E53" s="78">
        <f t="shared" si="79"/>
        <v>0</v>
      </c>
      <c r="F53" s="78">
        <f>COUNTIF(E10:E39,"T")</f>
        <v>4</v>
      </c>
      <c r="G53" s="247"/>
      <c r="H53" s="77">
        <f>COUNTIF(G10:G39,"T")</f>
        <v>4</v>
      </c>
      <c r="I53" s="230">
        <v>4</v>
      </c>
      <c r="J53" s="78">
        <f>COUNTIF(I10:I39,"T")</f>
        <v>4</v>
      </c>
      <c r="K53" s="250"/>
      <c r="L53" s="77">
        <f>COUNTIF(K10:K39,"T")</f>
        <v>4</v>
      </c>
      <c r="M53" s="82">
        <v>4</v>
      </c>
      <c r="N53" s="78">
        <f>COUNTIF(M10:M39,"T")</f>
        <v>4</v>
      </c>
      <c r="O53" s="251"/>
      <c r="P53" s="77">
        <f>COUNTIF(O10:O39,"T")</f>
        <v>4</v>
      </c>
      <c r="Q53" s="14"/>
      <c r="R53" s="77">
        <f>COUNTIF(Q10:Q39,"T")</f>
        <v>4</v>
      </c>
      <c r="S53" s="269"/>
      <c r="T53" s="77">
        <f>COUNTIF(S10:S39,"T")</f>
        <v>4</v>
      </c>
      <c r="U53" s="82"/>
      <c r="V53" s="81">
        <f>COUNTIF(U10:U39,"T")</f>
        <v>4</v>
      </c>
      <c r="W53" s="79"/>
      <c r="X53" s="4"/>
      <c r="Y53" s="3"/>
      <c r="Z53" s="4"/>
      <c r="AA53" s="3"/>
      <c r="AB53" s="4"/>
      <c r="AC53" s="3"/>
      <c r="AD53" s="4"/>
      <c r="AE53" s="4"/>
      <c r="AF53" s="3"/>
      <c r="AG53" s="2"/>
      <c r="AH53" s="5"/>
      <c r="AI53" s="2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.75" hidden="1" customHeight="1" x14ac:dyDescent="0.25">
      <c r="A54" s="75">
        <v>4</v>
      </c>
      <c r="B54" s="76"/>
      <c r="C54" s="247" t="s">
        <v>99</v>
      </c>
      <c r="D54" s="160">
        <f t="shared" ref="D54:E54" si="80">COUNTIF(C10:C39,"TN")</f>
        <v>4</v>
      </c>
      <c r="E54" s="160">
        <f t="shared" si="80"/>
        <v>0</v>
      </c>
      <c r="F54" s="160">
        <f>COUNTIF(E10:E39,"TN")</f>
        <v>4</v>
      </c>
      <c r="G54" s="248"/>
      <c r="H54" s="219">
        <f>COUNTIF(G10:G39,"TN")</f>
        <v>4</v>
      </c>
      <c r="I54" s="229">
        <v>4</v>
      </c>
      <c r="J54" s="160">
        <f>COUNTIF(I10:I39,"L")</f>
        <v>1</v>
      </c>
      <c r="K54" s="262"/>
      <c r="L54" s="219">
        <f>COUNTIF(K10:K39,"L")</f>
        <v>1</v>
      </c>
      <c r="M54" s="83">
        <v>1</v>
      </c>
      <c r="N54" s="78">
        <f>COUNTIF(M10:M39,"L")</f>
        <v>1</v>
      </c>
      <c r="O54" s="251"/>
      <c r="P54" s="77">
        <f>COUNTIF(O10:O39,"L")</f>
        <v>1</v>
      </c>
      <c r="Q54" s="14"/>
      <c r="R54" s="77">
        <f>COUNTIF(Q10:Q39,"L")</f>
        <v>1</v>
      </c>
      <c r="S54" s="269"/>
      <c r="T54" s="77">
        <f>COUNTIF(S10:S39,"L")</f>
        <v>2</v>
      </c>
      <c r="U54" s="83"/>
      <c r="V54" s="81">
        <f>COUNTIF(U10:U39,"L")</f>
        <v>2</v>
      </c>
      <c r="W54" s="79"/>
      <c r="X54" s="4"/>
      <c r="Y54" s="3"/>
      <c r="Z54" s="4"/>
      <c r="AA54" s="3"/>
      <c r="AB54" s="4"/>
      <c r="AC54" s="3"/>
      <c r="AD54" s="4"/>
      <c r="AE54" s="4"/>
      <c r="AF54" s="3"/>
      <c r="AG54" s="2"/>
      <c r="AH54" s="5"/>
      <c r="AI54" s="2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.75" hidden="1" customHeight="1" x14ac:dyDescent="0.25">
      <c r="A55" s="75">
        <v>5</v>
      </c>
      <c r="B55" s="76"/>
      <c r="C55" s="247" t="s">
        <v>70</v>
      </c>
      <c r="D55" s="219">
        <f t="shared" ref="D55:E55" si="81">COUNTIF(C10:C39,"ĐP")</f>
        <v>1</v>
      </c>
      <c r="E55" s="219">
        <f t="shared" si="81"/>
        <v>0</v>
      </c>
      <c r="F55" s="219">
        <f>COUNTIF(E10:E39,"ĐP")</f>
        <v>1</v>
      </c>
      <c r="G55" s="249"/>
      <c r="H55" s="219">
        <f>COUNTIF(G10:G39,"ĐP")</f>
        <v>1</v>
      </c>
      <c r="I55" s="259">
        <v>1</v>
      </c>
      <c r="J55" s="160">
        <f>COUNTIF(I10:I39,"Si")</f>
        <v>2</v>
      </c>
      <c r="K55" s="262"/>
      <c r="L55" s="219">
        <f>COUNTIF(K10:K39,"Si")</f>
        <v>2</v>
      </c>
      <c r="M55" s="83">
        <v>2</v>
      </c>
      <c r="N55" s="78">
        <f>COUNTIF(M10:M39,"Si")</f>
        <v>2</v>
      </c>
      <c r="O55" s="251"/>
      <c r="P55" s="77">
        <f>COUNTIF(O10:O39,"Si")</f>
        <v>0</v>
      </c>
      <c r="Q55" s="14"/>
      <c r="R55" s="77">
        <f>COUNTIF(Q10:Q39,"Si")</f>
        <v>0</v>
      </c>
      <c r="S55" s="269"/>
      <c r="T55" s="77">
        <f>COUNTIF(S10:S39,"Si")</f>
        <v>2</v>
      </c>
      <c r="U55" s="83"/>
      <c r="V55" s="81">
        <f>COUNTIF(U10:U39,"Si")</f>
        <v>2</v>
      </c>
      <c r="W55" s="79"/>
      <c r="X55" s="4"/>
      <c r="Y55" s="3"/>
      <c r="Z55" s="4"/>
      <c r="AA55" s="3"/>
      <c r="AB55" s="4"/>
      <c r="AC55" s="3"/>
      <c r="AD55" s="4"/>
      <c r="AE55" s="4"/>
      <c r="AF55" s="3"/>
      <c r="AG55" s="2"/>
      <c r="AH55" s="5"/>
      <c r="AI55" s="2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5.75" hidden="1" customHeight="1" x14ac:dyDescent="0.25">
      <c r="A56" s="75">
        <v>6</v>
      </c>
      <c r="B56" s="76"/>
      <c r="C56" s="247" t="s">
        <v>100</v>
      </c>
      <c r="D56" s="78">
        <f t="shared" ref="D56:E56" si="82">COUNTIF(C10:C39,"S")</f>
        <v>0</v>
      </c>
      <c r="E56" s="78">
        <f t="shared" si="82"/>
        <v>0</v>
      </c>
      <c r="F56" s="78">
        <f>COUNTIF(E10:E39,"S")</f>
        <v>0</v>
      </c>
      <c r="G56" s="247"/>
      <c r="H56" s="77">
        <f>COUNTIF(G10:G39,"S")</f>
        <v>0</v>
      </c>
      <c r="I56" s="229">
        <v>2</v>
      </c>
      <c r="J56" s="78">
        <f>COUNTIF(I10:I39,"S")</f>
        <v>2</v>
      </c>
      <c r="K56" s="250"/>
      <c r="L56" s="77">
        <f>COUNTIF(K10:K39,"S")</f>
        <v>2</v>
      </c>
      <c r="M56" s="83">
        <v>1</v>
      </c>
      <c r="N56" s="78">
        <f>COUNTIF(M10:M39,"S")</f>
        <v>2</v>
      </c>
      <c r="O56" s="251"/>
      <c r="P56" s="77">
        <f>COUNTIF(O10:O39,"S")</f>
        <v>1</v>
      </c>
      <c r="Q56" s="14"/>
      <c r="R56" s="77">
        <f>COUNTIF(Q10:Q39,"S")</f>
        <v>1</v>
      </c>
      <c r="S56" s="269"/>
      <c r="T56" s="77">
        <f>COUNTIF(S10:S39,"S")</f>
        <v>1</v>
      </c>
      <c r="U56" s="83"/>
      <c r="V56" s="81">
        <f>COUNTIF(U10:U39,"S")</f>
        <v>1</v>
      </c>
      <c r="W56" s="79"/>
      <c r="X56" s="4"/>
      <c r="Y56" s="3"/>
      <c r="Z56" s="4"/>
      <c r="AA56" s="3"/>
      <c r="AB56" s="4"/>
      <c r="AC56" s="3"/>
      <c r="AD56" s="4"/>
      <c r="AE56" s="4"/>
      <c r="AF56" s="3"/>
      <c r="AG56" s="2"/>
      <c r="AH56" s="5"/>
      <c r="AI56" s="2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15.75" hidden="1" customHeight="1" x14ac:dyDescent="0.25">
      <c r="A57" s="75">
        <v>7</v>
      </c>
      <c r="B57" s="76"/>
      <c r="C57" s="247" t="s">
        <v>101</v>
      </c>
      <c r="D57" s="78">
        <f t="shared" ref="D57:E57" si="83">COUNTIF(C10:C39,"Đ")</f>
        <v>2</v>
      </c>
      <c r="E57" s="78">
        <f t="shared" si="83"/>
        <v>0</v>
      </c>
      <c r="F57" s="78">
        <f>COUNTIF(E10:E39,"Đ")</f>
        <v>2</v>
      </c>
      <c r="G57" s="250"/>
      <c r="H57" s="77">
        <f>COUNTIF(G10:G39,"Đ")</f>
        <v>2</v>
      </c>
      <c r="I57" s="229">
        <v>2</v>
      </c>
      <c r="J57" s="78">
        <f>COUNTIF(I10:I39,"Đ")</f>
        <v>1</v>
      </c>
      <c r="K57" s="250"/>
      <c r="L57" s="77">
        <f>COUNTIF(K10:K39,"Đ")</f>
        <v>1</v>
      </c>
      <c r="M57" s="83">
        <v>1</v>
      </c>
      <c r="N57" s="78">
        <f>COUNTIF(M10:M39,"Đ")</f>
        <v>1</v>
      </c>
      <c r="O57" s="251"/>
      <c r="P57" s="77">
        <f>COUNTIF(O10:O39,"Đ")</f>
        <v>2</v>
      </c>
      <c r="Q57" s="14"/>
      <c r="R57" s="77">
        <f>COUNTIF(Q10:Q39,"Đ")</f>
        <v>2</v>
      </c>
      <c r="S57" s="269"/>
      <c r="T57" s="77">
        <f>COUNTIF(S10:S39,"Đ")</f>
        <v>2</v>
      </c>
      <c r="U57" s="83"/>
      <c r="V57" s="81">
        <f>COUNTIF(U10:U39,"Đ")</f>
        <v>2</v>
      </c>
      <c r="W57" s="79"/>
      <c r="X57" s="4"/>
      <c r="Y57" s="3"/>
      <c r="Z57" s="4"/>
      <c r="AA57" s="3"/>
      <c r="AB57" s="4"/>
      <c r="AC57" s="3"/>
      <c r="AD57" s="4"/>
      <c r="AE57" s="4"/>
      <c r="AF57" s="3"/>
      <c r="AG57" s="2"/>
      <c r="AH57" s="5"/>
      <c r="AI57" s="2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5.75" hidden="1" customHeight="1" x14ac:dyDescent="0.25">
      <c r="A58" s="75">
        <v>8</v>
      </c>
      <c r="B58" s="76"/>
      <c r="C58" s="247" t="s">
        <v>102</v>
      </c>
      <c r="D58" s="78">
        <f t="shared" ref="D58:E58" si="84">COUNTIF(C10:C39,"CN")</f>
        <v>1</v>
      </c>
      <c r="E58" s="78">
        <f t="shared" si="84"/>
        <v>0</v>
      </c>
      <c r="F58" s="78">
        <f>COUNTIF(E10:E39,"CN")</f>
        <v>1</v>
      </c>
      <c r="G58" s="247"/>
      <c r="H58" s="77">
        <f>COUNTIF(G10:G39,"CN")</f>
        <v>1</v>
      </c>
      <c r="I58" s="229">
        <v>1</v>
      </c>
      <c r="J58" s="78">
        <f>COUNTIF(I10:I39,"CN")</f>
        <v>1</v>
      </c>
      <c r="K58" s="250"/>
      <c r="L58" s="77">
        <f>COUNTIF(K10:K39,"CN")</f>
        <v>1</v>
      </c>
      <c r="M58" s="83">
        <v>2</v>
      </c>
      <c r="N58" s="78">
        <f>COUNTIF(M10:M39,"CN")</f>
        <v>1</v>
      </c>
      <c r="O58" s="251"/>
      <c r="P58" s="77">
        <f>COUNTIF(O10:O39,"CN")</f>
        <v>2</v>
      </c>
      <c r="Q58" s="14"/>
      <c r="R58" s="77">
        <f>COUNTIF(Q10:Q39,"CN")</f>
        <v>2</v>
      </c>
      <c r="S58" s="269"/>
      <c r="T58" s="77">
        <f>COUNTIF(S10:S39,"CN")</f>
        <v>1</v>
      </c>
      <c r="U58" s="83"/>
      <c r="V58" s="81">
        <f>COUNTIF(U10:U39,"CN")</f>
        <v>1</v>
      </c>
      <c r="W58" s="79"/>
      <c r="X58" s="4"/>
      <c r="Y58" s="3"/>
      <c r="Z58" s="4"/>
      <c r="AA58" s="3"/>
      <c r="AB58" s="4"/>
      <c r="AC58" s="3"/>
      <c r="AD58" s="4"/>
      <c r="AE58" s="4"/>
      <c r="AF58" s="3"/>
      <c r="AG58" s="2"/>
      <c r="AH58" s="5"/>
      <c r="AI58" s="2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5.75" hidden="1" customHeight="1" x14ac:dyDescent="0.25">
      <c r="A59" s="75">
        <v>9</v>
      </c>
      <c r="B59" s="2"/>
      <c r="C59" s="247" t="s">
        <v>103</v>
      </c>
      <c r="D59" s="78">
        <f t="shared" ref="D59:E59" si="85">COUNTIF(C10:C39,"CD")</f>
        <v>1</v>
      </c>
      <c r="E59" s="78">
        <f t="shared" si="85"/>
        <v>0</v>
      </c>
      <c r="F59" s="78">
        <f>COUNTIF(E10:E39,"CD")</f>
        <v>1</v>
      </c>
      <c r="G59" s="247"/>
      <c r="H59" s="77">
        <f>COUNTIF(G10:G39,"CD")</f>
        <v>1</v>
      </c>
      <c r="I59" s="229">
        <v>1</v>
      </c>
      <c r="J59" s="78">
        <f>COUNTIF(I10:I39,"CD")</f>
        <v>1</v>
      </c>
      <c r="K59" s="250"/>
      <c r="L59" s="77">
        <f>COUNTIF(K10:K39,"CD")</f>
        <v>1</v>
      </c>
      <c r="M59" s="83">
        <v>1</v>
      </c>
      <c r="N59" s="78">
        <f>COUNTIF(M10:M39,"CD")</f>
        <v>1</v>
      </c>
      <c r="O59" s="251"/>
      <c r="P59" s="77">
        <f>COUNTIF(O10:O39,"CD")</f>
        <v>1</v>
      </c>
      <c r="Q59" s="14"/>
      <c r="R59" s="77">
        <f>COUNTIF(Q10:Q39,"CD")</f>
        <v>1</v>
      </c>
      <c r="S59" s="269"/>
      <c r="T59" s="77">
        <f>COUNTIF(S10:S39,"CD")</f>
        <v>1</v>
      </c>
      <c r="U59" s="83"/>
      <c r="V59" s="81">
        <f>COUNTIF(U10:U39,"CD")</f>
        <v>1</v>
      </c>
      <c r="W59" s="79"/>
      <c r="X59" s="4"/>
      <c r="Y59" s="3"/>
      <c r="Z59" s="4"/>
      <c r="AA59" s="3"/>
      <c r="AB59" s="4"/>
      <c r="AC59" s="3"/>
      <c r="AD59" s="4"/>
      <c r="AE59" s="4"/>
      <c r="AF59" s="3"/>
      <c r="AG59" s="2"/>
      <c r="AH59" s="5"/>
      <c r="AI59" s="2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5.75" hidden="1" customHeight="1" x14ac:dyDescent="0.25">
      <c r="A60" s="75">
        <v>10</v>
      </c>
      <c r="B60" s="76"/>
      <c r="C60" s="247" t="s">
        <v>104</v>
      </c>
      <c r="D60" s="78">
        <f t="shared" ref="D60:E60" si="86">COUNTIF(C10:C39,"A")</f>
        <v>3</v>
      </c>
      <c r="E60" s="78">
        <f t="shared" si="86"/>
        <v>0</v>
      </c>
      <c r="F60" s="78">
        <f>COUNTIF(E10:E39,"A")</f>
        <v>3</v>
      </c>
      <c r="G60" s="251"/>
      <c r="H60" s="77">
        <f>COUNTIF(G10:G39,"A")</f>
        <v>3</v>
      </c>
      <c r="I60" s="229">
        <v>3</v>
      </c>
      <c r="J60" s="78">
        <f>COUNTIF(I10:I39,"A")</f>
        <v>3</v>
      </c>
      <c r="K60" s="251"/>
      <c r="L60" s="77">
        <f>COUNTIF(K10:K39,"A")</f>
        <v>3</v>
      </c>
      <c r="M60" s="83">
        <v>3</v>
      </c>
      <c r="N60" s="78">
        <f>COUNTIF(M10:M39,"A")</f>
        <v>3</v>
      </c>
      <c r="O60" s="251"/>
      <c r="P60" s="77">
        <f>COUNTIF(O10:O39,"A")</f>
        <v>3</v>
      </c>
      <c r="Q60" s="14"/>
      <c r="R60" s="77">
        <f>COUNTIF(Q10:Q39,"A")</f>
        <v>3</v>
      </c>
      <c r="S60" s="269"/>
      <c r="T60" s="77">
        <f>COUNTIF(S10:S39,"A")</f>
        <v>3</v>
      </c>
      <c r="U60" s="83"/>
      <c r="V60" s="78">
        <f>COUNTIF(U10:U39,"A")</f>
        <v>3</v>
      </c>
      <c r="W60" s="79"/>
      <c r="X60" s="4"/>
      <c r="Y60" s="3"/>
      <c r="Z60" s="4"/>
      <c r="AA60" s="3"/>
      <c r="AB60" s="4"/>
      <c r="AC60" s="3"/>
      <c r="AD60" s="4"/>
      <c r="AE60" s="4"/>
      <c r="AF60" s="3"/>
      <c r="AG60" s="2"/>
      <c r="AH60" s="5"/>
      <c r="AI60" s="2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7.25" hidden="1" customHeight="1" x14ac:dyDescent="0.25">
      <c r="A61" s="75">
        <v>11</v>
      </c>
      <c r="B61" s="76"/>
      <c r="C61" s="247" t="s">
        <v>68</v>
      </c>
      <c r="D61" s="78">
        <f t="shared" ref="D61:E61" si="87">COUNTIF(C10:C39,"TD")</f>
        <v>2</v>
      </c>
      <c r="E61" s="78">
        <f t="shared" si="87"/>
        <v>0</v>
      </c>
      <c r="F61" s="78">
        <f>COUNTIF(E10:E39,"TD")</f>
        <v>2</v>
      </c>
      <c r="G61" s="247"/>
      <c r="H61" s="77">
        <f>COUNTIF(G10:G39,"TD")</f>
        <v>2</v>
      </c>
      <c r="I61" s="229">
        <v>2</v>
      </c>
      <c r="J61" s="78">
        <f>COUNTIF(I10:I39,"TD")</f>
        <v>2</v>
      </c>
      <c r="K61" s="250"/>
      <c r="L61" s="77">
        <f>COUNTIF(K10:K39,"TD")</f>
        <v>2</v>
      </c>
      <c r="M61" s="83">
        <v>2</v>
      </c>
      <c r="N61" s="78">
        <f>COUNTIF(M10:M39,"TD")</f>
        <v>2</v>
      </c>
      <c r="O61" s="251"/>
      <c r="P61" s="77">
        <f>COUNTIF(O10:O39,"TD")</f>
        <v>2</v>
      </c>
      <c r="Q61" s="14"/>
      <c r="R61" s="77">
        <f>COUNTIF(Q10:Q39,"TD")</f>
        <v>2</v>
      </c>
      <c r="S61" s="269"/>
      <c r="T61" s="77">
        <f>COUNTIF(S10:S39,"TD")</f>
        <v>2</v>
      </c>
      <c r="U61" s="83"/>
      <c r="V61" s="81">
        <f>COUNTIF(U10:U39,"TD")</f>
        <v>2</v>
      </c>
      <c r="W61" s="79"/>
      <c r="X61" s="4"/>
      <c r="Y61" s="3"/>
      <c r="Z61" s="4"/>
      <c r="AA61" s="3"/>
      <c r="AB61" s="4"/>
      <c r="AC61" s="3"/>
      <c r="AD61" s="4"/>
      <c r="AE61" s="4"/>
      <c r="AF61" s="3"/>
      <c r="AG61" s="2"/>
      <c r="AH61" s="5"/>
      <c r="AI61" s="2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7.25" hidden="1" customHeight="1" x14ac:dyDescent="0.25">
      <c r="A62" s="75">
        <v>12</v>
      </c>
      <c r="B62" s="76"/>
      <c r="C62" s="247" t="s">
        <v>105</v>
      </c>
      <c r="D62" s="78">
        <f t="shared" ref="D62:E62" si="88">COUNTIF(C10:C39,"AN")</f>
        <v>1</v>
      </c>
      <c r="E62" s="78">
        <f t="shared" si="88"/>
        <v>0</v>
      </c>
      <c r="F62" s="78">
        <f>COUNTIF(E10:E39,"AN")</f>
        <v>1</v>
      </c>
      <c r="G62" s="247"/>
      <c r="H62" s="77">
        <f>COUNTIF(G10:G39,"AN")</f>
        <v>1</v>
      </c>
      <c r="I62" s="229">
        <v>1</v>
      </c>
      <c r="J62" s="78">
        <f>COUNTIF(I10:I39,"AN")</f>
        <v>1</v>
      </c>
      <c r="K62" s="250"/>
      <c r="L62" s="77">
        <f>COUNTIF(K10:K39,"AN")</f>
        <v>1</v>
      </c>
      <c r="M62" s="83">
        <v>1</v>
      </c>
      <c r="N62" s="78">
        <f>COUNTIF(M10:M39,"AN")</f>
        <v>1</v>
      </c>
      <c r="O62" s="251"/>
      <c r="P62" s="77">
        <f>COUNTIF(O10:O39,"AN")</f>
        <v>1</v>
      </c>
      <c r="Q62" s="14"/>
      <c r="R62" s="77">
        <f>COUNTIF(Q10:Q39,"AN")</f>
        <v>1</v>
      </c>
      <c r="S62" s="269"/>
      <c r="T62" s="77">
        <f>COUNTIF(S10:S39,"AN")</f>
        <v>0</v>
      </c>
      <c r="U62" s="83"/>
      <c r="V62" s="81">
        <f>COUNTIF(U10:U39,"AN")</f>
        <v>0</v>
      </c>
      <c r="W62" s="79"/>
      <c r="X62" s="4"/>
      <c r="Y62" s="3"/>
      <c r="Z62" s="4"/>
      <c r="AA62" s="3"/>
      <c r="AB62" s="4"/>
      <c r="AC62" s="3"/>
      <c r="AD62" s="4"/>
      <c r="AE62" s="4"/>
      <c r="AF62" s="3"/>
      <c r="AG62" s="2"/>
      <c r="AH62" s="5"/>
      <c r="AI62" s="2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7.25" hidden="1" customHeight="1" x14ac:dyDescent="0.25">
      <c r="A63" s="75">
        <v>13</v>
      </c>
      <c r="B63" s="76"/>
      <c r="C63" s="247" t="s">
        <v>77</v>
      </c>
      <c r="D63" s="78">
        <f t="shared" ref="D63:E63" si="89">COUNTIF(C10:C39,"MT")</f>
        <v>1</v>
      </c>
      <c r="E63" s="78">
        <f t="shared" si="89"/>
        <v>0</v>
      </c>
      <c r="F63" s="78">
        <f>COUNTIF(E10:E39,"MT")</f>
        <v>0</v>
      </c>
      <c r="G63" s="247"/>
      <c r="H63" s="77">
        <f>COUNTIF(G10:G39,"MT")</f>
        <v>1</v>
      </c>
      <c r="I63" s="229">
        <v>1</v>
      </c>
      <c r="J63" s="78">
        <f>COUNTIF(I10:I39,"MT")</f>
        <v>0</v>
      </c>
      <c r="K63" s="250"/>
      <c r="L63" s="77">
        <f>COUNTIF(K10:K39,"MT")</f>
        <v>0</v>
      </c>
      <c r="M63" s="83">
        <v>1</v>
      </c>
      <c r="N63" s="78">
        <f>COUNTIF(M10:M39,"MT")</f>
        <v>0</v>
      </c>
      <c r="O63" s="251"/>
      <c r="P63" s="77">
        <f>COUNTIF(O10:O39,"MT")</f>
        <v>1</v>
      </c>
      <c r="Q63" s="14"/>
      <c r="R63" s="77">
        <f>COUNTIF(Q10:Q39,"MT")</f>
        <v>1</v>
      </c>
      <c r="S63" s="269"/>
      <c r="T63" s="77">
        <f>COUNTIF(S10:S39,"MT")</f>
        <v>1</v>
      </c>
      <c r="U63" s="83"/>
      <c r="V63" s="81">
        <f>COUNTIF(U10:U39,"MT")</f>
        <v>1</v>
      </c>
      <c r="W63" s="79"/>
      <c r="X63" s="4"/>
      <c r="Y63" s="3"/>
      <c r="Z63" s="4"/>
      <c r="AA63" s="3"/>
      <c r="AB63" s="4"/>
      <c r="AC63" s="3"/>
      <c r="AD63" s="4"/>
      <c r="AE63" s="4"/>
      <c r="AF63" s="3"/>
      <c r="AG63" s="2"/>
      <c r="AH63" s="5"/>
      <c r="AI63" s="2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7.25" hidden="1" customHeight="1" x14ac:dyDescent="0.25">
      <c r="A64" s="84">
        <v>14</v>
      </c>
      <c r="B64" s="85"/>
      <c r="C64" s="252" t="s">
        <v>106</v>
      </c>
      <c r="D64" s="78">
        <f>COUNTIF(C9:C39,"KNS")</f>
        <v>0</v>
      </c>
      <c r="E64" s="78">
        <f t="shared" ref="E64" si="90">COUNTIF(D9:D39,"TN")</f>
        <v>0</v>
      </c>
      <c r="F64" s="78">
        <f>COUNTIF(E9:E39,"KNS")</f>
        <v>1</v>
      </c>
      <c r="G64" s="252"/>
      <c r="H64" s="86">
        <f>COUNTIF(G10:G39,"H")</f>
        <v>0</v>
      </c>
      <c r="I64" s="229"/>
      <c r="J64" s="87">
        <f>COUNTIF(I10:I39,"H")</f>
        <v>1</v>
      </c>
      <c r="K64" s="263"/>
      <c r="L64" s="86">
        <f>COUNTIF(K10:K39,"H")</f>
        <v>1</v>
      </c>
      <c r="M64" s="83">
        <v>2</v>
      </c>
      <c r="N64" s="87">
        <f>COUNTIF(M10:M39,"H")</f>
        <v>1</v>
      </c>
      <c r="O64" s="253"/>
      <c r="P64" s="86">
        <f>COUNTIF(O10:O39,"H")</f>
        <v>1</v>
      </c>
      <c r="Q64" s="14"/>
      <c r="R64" s="86">
        <f>COUNTIF(Q10:Q39,"H")</f>
        <v>1</v>
      </c>
      <c r="S64" s="270"/>
      <c r="T64" s="86">
        <f>COUNTIF(S10:S39,"H")</f>
        <v>2</v>
      </c>
      <c r="U64" s="83"/>
      <c r="V64" s="90">
        <f>COUNTIF(U10:U39,"H")</f>
        <v>2</v>
      </c>
      <c r="W64" s="88"/>
      <c r="X64" s="4"/>
      <c r="Y64" s="3"/>
      <c r="Z64" s="4"/>
      <c r="AA64" s="3"/>
      <c r="AB64" s="4"/>
      <c r="AC64" s="3"/>
      <c r="AD64" s="4"/>
      <c r="AE64" s="4"/>
      <c r="AF64" s="3"/>
      <c r="AG64" s="2"/>
      <c r="AH64" s="5"/>
      <c r="AI64" s="2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5.75" hidden="1" customHeight="1" x14ac:dyDescent="0.25">
      <c r="A65" s="75">
        <v>15</v>
      </c>
      <c r="B65" s="91"/>
      <c r="C65" s="265" t="s">
        <v>107</v>
      </c>
      <c r="D65" s="78">
        <f>COUNTIF(C10:C40,"HĐ")</f>
        <v>1</v>
      </c>
      <c r="E65" s="78">
        <f t="shared" ref="E65" si="91">COUNTIF(D12:D41,"Ti")</f>
        <v>0</v>
      </c>
      <c r="F65" s="78">
        <f>COUNTIF(E10:E40,"HĐ")</f>
        <v>1</v>
      </c>
      <c r="G65" s="253"/>
      <c r="H65" s="78">
        <f>COUNTIF(G10:G40,"HĐ")</f>
        <v>1</v>
      </c>
      <c r="I65" s="229">
        <v>2</v>
      </c>
      <c r="J65" s="87">
        <f>COUNTIF(I11:I40,"Tin")</f>
        <v>0</v>
      </c>
      <c r="K65" s="253"/>
      <c r="L65" s="86">
        <f>COUNTIF(K11:K40,"Tin")</f>
        <v>0</v>
      </c>
      <c r="M65" s="83"/>
      <c r="N65" s="87">
        <f>COUNTIF(M11:M40,"Tin")</f>
        <v>0</v>
      </c>
      <c r="O65" s="253"/>
      <c r="P65" s="86">
        <f>COUNTIF(O11:O40,"Tin")</f>
        <v>0</v>
      </c>
      <c r="Q65" s="14"/>
      <c r="R65" s="86">
        <f>COUNTIF(Q11:Q40,"Tin")</f>
        <v>0</v>
      </c>
      <c r="S65" s="270"/>
      <c r="T65" s="86">
        <f>COUNTIF(S11:S40,"Tin")</f>
        <v>0</v>
      </c>
      <c r="U65" s="83"/>
      <c r="V65" s="64">
        <f>COUNTIF(U11:U40,"Tin")</f>
        <v>0</v>
      </c>
      <c r="W65" s="93"/>
      <c r="X65" s="4"/>
      <c r="Y65" s="3"/>
      <c r="Z65" s="4"/>
      <c r="AA65" s="3"/>
      <c r="AB65" s="4"/>
      <c r="AC65" s="3"/>
      <c r="AD65" s="4"/>
      <c r="AE65" s="4"/>
      <c r="AF65" s="3"/>
      <c r="AG65" s="2"/>
      <c r="AH65" s="5"/>
      <c r="AI65" s="2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7.25" hidden="1" customHeight="1" x14ac:dyDescent="0.25">
      <c r="A66" s="94"/>
      <c r="B66" s="95"/>
      <c r="C66" s="254" t="s">
        <v>108</v>
      </c>
      <c r="D66" s="97">
        <f t="shared" ref="D66:E66" si="92">SUM(D51:D65)</f>
        <v>26</v>
      </c>
      <c r="E66" s="97">
        <f t="shared" si="92"/>
        <v>0</v>
      </c>
      <c r="F66" s="97">
        <f>SUM(F51:F65)</f>
        <v>26</v>
      </c>
      <c r="G66" s="254"/>
      <c r="H66" s="96">
        <f>SUM(H51:H65)</f>
        <v>26</v>
      </c>
      <c r="I66" s="229"/>
      <c r="J66" s="97">
        <f>SUM(J51:J65)</f>
        <v>24</v>
      </c>
      <c r="K66" s="264"/>
      <c r="L66" s="96">
        <f>SUM(L51:L65)</f>
        <v>24</v>
      </c>
      <c r="M66" s="83"/>
      <c r="N66" s="554">
        <f>SUM(N51:N65)</f>
        <v>24</v>
      </c>
      <c r="O66" s="553"/>
      <c r="P66" s="552">
        <f>SUM(P51:P65)</f>
        <v>24</v>
      </c>
      <c r="Q66" s="553"/>
      <c r="R66" s="96">
        <f>SUM(R51:R65)</f>
        <v>24</v>
      </c>
      <c r="S66" s="271">
        <f t="shared" ref="S66:T66" si="93">SUM(S51:S65)</f>
        <v>0</v>
      </c>
      <c r="T66" s="96">
        <f t="shared" si="93"/>
        <v>27</v>
      </c>
      <c r="U66" s="83"/>
      <c r="V66" s="9">
        <f>SUM(V51:V65)</f>
        <v>27</v>
      </c>
      <c r="W66" s="98"/>
      <c r="X66" s="4"/>
      <c r="Y66" s="3"/>
      <c r="Z66" s="4"/>
      <c r="AA66" s="3"/>
      <c r="AB66" s="4"/>
      <c r="AC66" s="3"/>
      <c r="AD66" s="4"/>
      <c r="AE66" s="4"/>
      <c r="AF66" s="3"/>
      <c r="AG66" s="2"/>
      <c r="AH66" s="5"/>
      <c r="AI66" s="2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5.75" hidden="1" customHeight="1" x14ac:dyDescent="0.25">
      <c r="A67" s="2"/>
      <c r="B67" s="2"/>
      <c r="C67" s="157"/>
      <c r="D67" s="2"/>
      <c r="E67" s="222"/>
      <c r="F67" s="2"/>
      <c r="G67" s="157"/>
      <c r="H67" s="2"/>
      <c r="I67" s="255"/>
      <c r="J67" s="2"/>
      <c r="K67" s="157"/>
      <c r="L67" s="2"/>
      <c r="M67" s="157"/>
      <c r="N67" s="2"/>
      <c r="O67" s="157"/>
      <c r="P67" s="2"/>
      <c r="Q67" s="2"/>
      <c r="R67" s="2"/>
      <c r="S67" s="157"/>
      <c r="T67" s="2"/>
      <c r="U67" s="157"/>
      <c r="V67" s="2"/>
      <c r="W67" s="3"/>
      <c r="X67" s="4"/>
      <c r="Y67" s="3"/>
      <c r="Z67" s="4"/>
      <c r="AA67" s="3"/>
      <c r="AB67" s="4"/>
      <c r="AC67" s="3"/>
      <c r="AD67" s="4"/>
      <c r="AE67" s="4"/>
      <c r="AF67" s="3"/>
      <c r="AG67" s="2"/>
      <c r="AH67" s="5"/>
      <c r="AI67" s="2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5.75" hidden="1" customHeight="1" x14ac:dyDescent="0.25">
      <c r="A68" s="2"/>
      <c r="B68" s="2"/>
      <c r="C68" s="157"/>
      <c r="D68" s="2"/>
      <c r="E68" s="222"/>
      <c r="F68" s="2"/>
      <c r="G68" s="157"/>
      <c r="H68" s="2"/>
      <c r="I68" s="255"/>
      <c r="J68" s="2"/>
      <c r="K68" s="157"/>
      <c r="L68" s="2"/>
      <c r="M68" s="157"/>
      <c r="N68" s="2"/>
      <c r="O68" s="157"/>
      <c r="P68" s="2"/>
      <c r="Q68" s="2"/>
      <c r="R68" s="2"/>
      <c r="S68" s="157"/>
      <c r="T68" s="2"/>
      <c r="U68" s="157"/>
      <c r="V68" s="2"/>
      <c r="W68" s="3"/>
      <c r="X68" s="4"/>
      <c r="Y68" s="3"/>
      <c r="Z68" s="4"/>
      <c r="AA68" s="3"/>
      <c r="AB68" s="4"/>
      <c r="AC68" s="3"/>
      <c r="AD68" s="4"/>
      <c r="AE68" s="4"/>
      <c r="AF68" s="3"/>
      <c r="AG68" s="2"/>
      <c r="AH68" s="5"/>
      <c r="AI68" s="2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33.75" hidden="1" customHeight="1" x14ac:dyDescent="0.25">
      <c r="A69" s="99" t="s">
        <v>109</v>
      </c>
      <c r="B69" s="565" t="s">
        <v>110</v>
      </c>
      <c r="C69" s="566"/>
      <c r="D69" s="569" t="s">
        <v>111</v>
      </c>
      <c r="E69" s="563"/>
      <c r="F69" s="563"/>
      <c r="G69" s="557"/>
      <c r="H69" s="100" t="s">
        <v>112</v>
      </c>
      <c r="I69" s="255"/>
      <c r="J69" s="2"/>
      <c r="K69" s="157"/>
      <c r="L69" s="2"/>
      <c r="M69" s="157"/>
      <c r="N69" s="2"/>
      <c r="O69" s="157"/>
      <c r="P69" s="2"/>
      <c r="Q69" s="2"/>
      <c r="R69" s="2"/>
      <c r="S69" s="157"/>
      <c r="T69" s="2"/>
      <c r="U69" s="157"/>
      <c r="V69" s="2"/>
      <c r="W69" s="3"/>
      <c r="X69" s="4"/>
      <c r="Y69" s="3"/>
      <c r="Z69" s="4"/>
      <c r="AA69" s="3"/>
      <c r="AB69" s="4"/>
      <c r="AC69" s="3"/>
      <c r="AD69" s="4"/>
      <c r="AE69" s="4"/>
      <c r="AF69" s="3"/>
      <c r="AG69" s="2"/>
      <c r="AH69" s="5"/>
      <c r="AI69" s="2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5.75" hidden="1" customHeight="1" x14ac:dyDescent="0.25">
      <c r="A70" s="101"/>
      <c r="B70" s="567" t="s">
        <v>113</v>
      </c>
      <c r="C70" s="568"/>
      <c r="D70" s="102" t="s">
        <v>114</v>
      </c>
      <c r="E70" s="225" t="s">
        <v>115</v>
      </c>
      <c r="F70" s="103" t="s">
        <v>116</v>
      </c>
      <c r="G70" s="102" t="s">
        <v>117</v>
      </c>
      <c r="H70" s="102" t="s">
        <v>118</v>
      </c>
      <c r="I70" s="255"/>
      <c r="J70" s="2"/>
      <c r="K70" s="157"/>
      <c r="L70" s="2"/>
      <c r="M70" s="157"/>
      <c r="N70" s="2"/>
      <c r="O70" s="157"/>
      <c r="P70" s="2"/>
      <c r="Q70" s="2"/>
      <c r="R70" s="2"/>
      <c r="S70" s="157"/>
      <c r="T70" s="2"/>
      <c r="U70" s="157"/>
      <c r="V70" s="2"/>
      <c r="W70" s="3"/>
      <c r="X70" s="4"/>
      <c r="Y70" s="3"/>
      <c r="Z70" s="4"/>
      <c r="AA70" s="3"/>
      <c r="AB70" s="4"/>
      <c r="AC70" s="3"/>
      <c r="AD70" s="4"/>
      <c r="AE70" s="4"/>
      <c r="AF70" s="3"/>
      <c r="AG70" s="2"/>
      <c r="AH70" s="5"/>
      <c r="AI70" s="2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5.75" hidden="1" customHeight="1" x14ac:dyDescent="0.25">
      <c r="A71" s="104"/>
      <c r="B71" s="105"/>
      <c r="C71" s="221"/>
      <c r="D71" s="562" t="s">
        <v>119</v>
      </c>
      <c r="E71" s="563"/>
      <c r="F71" s="105"/>
      <c r="G71" s="221"/>
      <c r="H71" s="106"/>
      <c r="I71" s="255"/>
      <c r="J71" s="2"/>
      <c r="K71" s="157"/>
      <c r="L71" s="2"/>
      <c r="M71" s="157"/>
      <c r="N71" s="2"/>
      <c r="O71" s="157"/>
      <c r="P71" s="2"/>
      <c r="Q71" s="2"/>
      <c r="R71" s="2"/>
      <c r="S71" s="157"/>
      <c r="T71" s="2"/>
      <c r="U71" s="157"/>
      <c r="V71" s="2"/>
      <c r="W71" s="3"/>
      <c r="X71" s="4"/>
      <c r="Y71" s="3"/>
      <c r="Z71" s="4"/>
      <c r="AA71" s="3"/>
      <c r="AB71" s="4"/>
      <c r="AC71" s="3"/>
      <c r="AD71" s="4"/>
      <c r="AE71" s="4"/>
      <c r="AF71" s="3"/>
      <c r="AG71" s="2"/>
      <c r="AH71" s="5"/>
      <c r="AI71" s="2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5.75" hidden="1" customHeight="1" x14ac:dyDescent="0.25">
      <c r="A72" s="107">
        <v>1</v>
      </c>
      <c r="B72" s="558" t="s">
        <v>98</v>
      </c>
      <c r="C72" s="557"/>
      <c r="D72" s="109">
        <v>4</v>
      </c>
      <c r="E72" s="225">
        <v>4</v>
      </c>
      <c r="F72" s="110">
        <v>4</v>
      </c>
      <c r="G72" s="109">
        <v>4</v>
      </c>
      <c r="H72" s="109">
        <v>16</v>
      </c>
      <c r="I72" s="255"/>
      <c r="J72" s="2"/>
      <c r="K72" s="157"/>
      <c r="L72" s="2"/>
      <c r="M72" s="157"/>
      <c r="N72" s="2"/>
      <c r="O72" s="157"/>
      <c r="P72" s="2"/>
      <c r="Q72" s="2"/>
      <c r="R72" s="2"/>
      <c r="S72" s="157"/>
      <c r="T72" s="2"/>
      <c r="U72" s="157"/>
      <c r="V72" s="2"/>
      <c r="W72" s="3"/>
      <c r="X72" s="4"/>
      <c r="Y72" s="3"/>
      <c r="Z72" s="4"/>
      <c r="AA72" s="3"/>
      <c r="AB72" s="4"/>
      <c r="AC72" s="3"/>
      <c r="AD72" s="4"/>
      <c r="AE72" s="4"/>
      <c r="AF72" s="3"/>
      <c r="AG72" s="2"/>
      <c r="AH72" s="5"/>
      <c r="AI72" s="2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5.75" hidden="1" customHeight="1" x14ac:dyDescent="0.25">
      <c r="A73" s="107">
        <v>2</v>
      </c>
      <c r="B73" s="556" t="s">
        <v>120</v>
      </c>
      <c r="C73" s="557"/>
      <c r="D73" s="109">
        <v>0</v>
      </c>
      <c r="E73" s="225">
        <v>1</v>
      </c>
      <c r="F73" s="110">
        <v>1</v>
      </c>
      <c r="G73" s="109">
        <v>2</v>
      </c>
      <c r="H73" s="109">
        <v>5</v>
      </c>
      <c r="I73" s="255"/>
      <c r="J73" s="2"/>
      <c r="K73" s="157"/>
      <c r="L73" s="2"/>
      <c r="M73" s="157"/>
      <c r="N73" s="2"/>
      <c r="O73" s="157"/>
      <c r="P73" s="2"/>
      <c r="Q73" s="2"/>
      <c r="R73" s="2"/>
      <c r="S73" s="157"/>
      <c r="T73" s="2"/>
      <c r="U73" s="157"/>
      <c r="V73" s="2"/>
      <c r="W73" s="3"/>
      <c r="X73" s="4"/>
      <c r="Y73" s="3"/>
      <c r="Z73" s="4"/>
      <c r="AA73" s="3"/>
      <c r="AB73" s="4"/>
      <c r="AC73" s="3"/>
      <c r="AD73" s="4"/>
      <c r="AE73" s="4"/>
      <c r="AF73" s="3"/>
      <c r="AG73" s="2"/>
      <c r="AH73" s="5"/>
      <c r="AI73" s="2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5.75" hidden="1" customHeight="1" x14ac:dyDescent="0.25">
      <c r="A74" s="107">
        <v>3</v>
      </c>
      <c r="B74" s="556" t="s">
        <v>106</v>
      </c>
      <c r="C74" s="557"/>
      <c r="D74" s="111"/>
      <c r="E74" s="225"/>
      <c r="F74" s="110">
        <v>2</v>
      </c>
      <c r="G74" s="109">
        <v>2</v>
      </c>
      <c r="H74" s="109">
        <v>4</v>
      </c>
      <c r="I74" s="255"/>
      <c r="J74" s="2"/>
      <c r="K74" s="157"/>
      <c r="L74" s="2"/>
      <c r="M74" s="157"/>
      <c r="N74" s="2"/>
      <c r="O74" s="157"/>
      <c r="P74" s="2"/>
      <c r="Q74" s="2"/>
      <c r="R74" s="2"/>
      <c r="S74" s="157"/>
      <c r="T74" s="2"/>
      <c r="U74" s="157"/>
      <c r="V74" s="2"/>
      <c r="W74" s="3"/>
      <c r="X74" s="4"/>
      <c r="Y74" s="3"/>
      <c r="Z74" s="4"/>
      <c r="AA74" s="3"/>
      <c r="AB74" s="4"/>
      <c r="AC74" s="3"/>
      <c r="AD74" s="4"/>
      <c r="AE74" s="4"/>
      <c r="AF74" s="3"/>
      <c r="AG74" s="2"/>
      <c r="AH74" s="5"/>
      <c r="AI74" s="2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5.75" hidden="1" customHeight="1" x14ac:dyDescent="0.25">
      <c r="A75" s="107">
        <v>4</v>
      </c>
      <c r="B75" s="556" t="s">
        <v>121</v>
      </c>
      <c r="C75" s="557"/>
      <c r="D75" s="109">
        <v>2</v>
      </c>
      <c r="E75" s="225">
        <v>2</v>
      </c>
      <c r="F75" s="110">
        <v>2</v>
      </c>
      <c r="G75" s="109">
        <v>2</v>
      </c>
      <c r="H75" s="109">
        <v>8</v>
      </c>
      <c r="I75" s="255"/>
      <c r="J75" s="2"/>
      <c r="K75" s="157"/>
      <c r="L75" s="2"/>
      <c r="M75" s="157"/>
      <c r="N75" s="2"/>
      <c r="O75" s="157"/>
      <c r="P75" s="2"/>
      <c r="Q75" s="2"/>
      <c r="R75" s="2"/>
      <c r="S75" s="157"/>
      <c r="T75" s="2"/>
      <c r="U75" s="157"/>
      <c r="V75" s="2"/>
      <c r="W75" s="3"/>
      <c r="X75" s="4"/>
      <c r="Y75" s="3"/>
      <c r="Z75" s="4"/>
      <c r="AA75" s="3"/>
      <c r="AB75" s="4"/>
      <c r="AC75" s="3"/>
      <c r="AD75" s="4"/>
      <c r="AE75" s="4"/>
      <c r="AF75" s="3"/>
      <c r="AG75" s="2"/>
      <c r="AH75" s="5"/>
      <c r="AI75" s="2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5.75" hidden="1" customHeight="1" x14ac:dyDescent="0.25">
      <c r="A76" s="107">
        <v>5</v>
      </c>
      <c r="B76" s="556" t="s">
        <v>122</v>
      </c>
      <c r="C76" s="557"/>
      <c r="D76" s="109">
        <v>4</v>
      </c>
      <c r="E76" s="225">
        <v>4</v>
      </c>
      <c r="F76" s="110">
        <v>4</v>
      </c>
      <c r="G76" s="109">
        <v>5</v>
      </c>
      <c r="H76" s="109">
        <v>17</v>
      </c>
      <c r="I76" s="255"/>
      <c r="J76" s="2"/>
      <c r="K76" s="157"/>
      <c r="L76" s="2"/>
      <c r="M76" s="157"/>
      <c r="N76" s="2"/>
      <c r="O76" s="157"/>
      <c r="P76" s="2"/>
      <c r="Q76" s="2"/>
      <c r="R76" s="2"/>
      <c r="S76" s="157"/>
      <c r="T76" s="2"/>
      <c r="U76" s="157"/>
      <c r="V76" s="2"/>
      <c r="W76" s="3"/>
      <c r="X76" s="4"/>
      <c r="Y76" s="3"/>
      <c r="Z76" s="4"/>
      <c r="AA76" s="3"/>
      <c r="AB76" s="4"/>
      <c r="AC76" s="3"/>
      <c r="AD76" s="4"/>
      <c r="AE76" s="4"/>
      <c r="AF76" s="3"/>
      <c r="AG76" s="2"/>
      <c r="AH76" s="5"/>
      <c r="AI76" s="2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5.75" hidden="1" customHeight="1" x14ac:dyDescent="0.25">
      <c r="A77" s="107">
        <v>6</v>
      </c>
      <c r="B77" s="556" t="s">
        <v>123</v>
      </c>
      <c r="C77" s="557"/>
      <c r="D77" s="109">
        <v>1</v>
      </c>
      <c r="E77" s="225">
        <v>2</v>
      </c>
      <c r="F77" s="110">
        <v>2</v>
      </c>
      <c r="G77" s="109">
        <v>1</v>
      </c>
      <c r="H77" s="109">
        <v>6</v>
      </c>
      <c r="I77" s="255"/>
      <c r="J77" s="2"/>
      <c r="K77" s="157"/>
      <c r="L77" s="2"/>
      <c r="M77" s="157"/>
      <c r="N77" s="2"/>
      <c r="O77" s="157"/>
      <c r="P77" s="2"/>
      <c r="Q77" s="2"/>
      <c r="R77" s="2"/>
      <c r="S77" s="157"/>
      <c r="T77" s="2"/>
      <c r="U77" s="157"/>
      <c r="V77" s="2"/>
      <c r="W77" s="3"/>
      <c r="X77" s="4"/>
      <c r="Y77" s="3"/>
      <c r="Z77" s="4"/>
      <c r="AA77" s="3"/>
      <c r="AB77" s="4"/>
      <c r="AC77" s="3"/>
      <c r="AD77" s="4"/>
      <c r="AE77" s="4"/>
      <c r="AF77" s="3"/>
      <c r="AG77" s="2"/>
      <c r="AH77" s="5"/>
      <c r="AI77" s="2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5.75" hidden="1" customHeight="1" x14ac:dyDescent="0.25">
      <c r="A78" s="107">
        <v>7</v>
      </c>
      <c r="B78" s="556" t="s">
        <v>101</v>
      </c>
      <c r="C78" s="557"/>
      <c r="D78" s="109">
        <v>1</v>
      </c>
      <c r="E78" s="225">
        <v>2</v>
      </c>
      <c r="F78" s="110">
        <v>1</v>
      </c>
      <c r="G78" s="109">
        <v>2</v>
      </c>
      <c r="H78" s="109">
        <v>6</v>
      </c>
      <c r="I78" s="255"/>
      <c r="J78" s="2"/>
      <c r="K78" s="157"/>
      <c r="L78" s="2"/>
      <c r="M78" s="157"/>
      <c r="N78" s="2"/>
      <c r="O78" s="157"/>
      <c r="P78" s="2"/>
      <c r="Q78" s="2"/>
      <c r="R78" s="2"/>
      <c r="S78" s="157"/>
      <c r="T78" s="2"/>
      <c r="U78" s="157"/>
      <c r="V78" s="2"/>
      <c r="W78" s="3"/>
      <c r="X78" s="4"/>
      <c r="Y78" s="3"/>
      <c r="Z78" s="4"/>
      <c r="AA78" s="3"/>
      <c r="AB78" s="4"/>
      <c r="AC78" s="3"/>
      <c r="AD78" s="4"/>
      <c r="AE78" s="4"/>
      <c r="AF78" s="3"/>
      <c r="AG78" s="2"/>
      <c r="AH78" s="5"/>
      <c r="AI78" s="2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15.75" hidden="1" customHeight="1" x14ac:dyDescent="0.25">
      <c r="A79" s="107">
        <v>8</v>
      </c>
      <c r="B79" s="556" t="s">
        <v>103</v>
      </c>
      <c r="C79" s="557"/>
      <c r="D79" s="109">
        <v>1</v>
      </c>
      <c r="E79" s="225">
        <v>1</v>
      </c>
      <c r="F79" s="110">
        <v>1</v>
      </c>
      <c r="G79" s="109">
        <v>1</v>
      </c>
      <c r="H79" s="109">
        <v>4</v>
      </c>
      <c r="I79" s="255"/>
      <c r="J79" s="2"/>
      <c r="K79" s="157"/>
      <c r="L79" s="2"/>
      <c r="M79" s="157"/>
      <c r="N79" s="2"/>
      <c r="O79" s="157"/>
      <c r="P79" s="2"/>
      <c r="Q79" s="2"/>
      <c r="R79" s="2"/>
      <c r="S79" s="157"/>
      <c r="T79" s="2"/>
      <c r="U79" s="157"/>
      <c r="V79" s="2"/>
      <c r="W79" s="3"/>
      <c r="X79" s="4"/>
      <c r="Y79" s="3"/>
      <c r="Z79" s="4"/>
      <c r="AA79" s="3"/>
      <c r="AB79" s="4"/>
      <c r="AC79" s="3"/>
      <c r="AD79" s="4"/>
      <c r="AE79" s="4"/>
      <c r="AF79" s="3"/>
      <c r="AG79" s="2"/>
      <c r="AH79" s="5"/>
      <c r="AI79" s="2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7.25" hidden="1" customHeight="1" x14ac:dyDescent="0.25">
      <c r="A80" s="107">
        <v>9</v>
      </c>
      <c r="B80" s="556" t="s">
        <v>124</v>
      </c>
      <c r="C80" s="557"/>
      <c r="D80" s="109">
        <v>3</v>
      </c>
      <c r="E80" s="225">
        <v>3</v>
      </c>
      <c r="F80" s="110">
        <v>3</v>
      </c>
      <c r="G80" s="109">
        <v>3</v>
      </c>
      <c r="H80" s="109">
        <v>12</v>
      </c>
      <c r="I80" s="255"/>
      <c r="J80" s="2"/>
      <c r="K80" s="157"/>
      <c r="L80" s="2"/>
      <c r="M80" s="157"/>
      <c r="N80" s="2"/>
      <c r="O80" s="157"/>
      <c r="P80" s="2"/>
      <c r="Q80" s="2"/>
      <c r="R80" s="2"/>
      <c r="S80" s="157"/>
      <c r="T80" s="2"/>
      <c r="U80" s="157"/>
      <c r="V80" s="2"/>
      <c r="W80" s="3"/>
      <c r="X80" s="4"/>
      <c r="Y80" s="3"/>
      <c r="Z80" s="4"/>
      <c r="AA80" s="3"/>
      <c r="AB80" s="4"/>
      <c r="AC80" s="3"/>
      <c r="AD80" s="4"/>
      <c r="AE80" s="4"/>
      <c r="AF80" s="3"/>
      <c r="AG80" s="2"/>
      <c r="AH80" s="5"/>
      <c r="AI80" s="2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5.75" hidden="1" customHeight="1" x14ac:dyDescent="0.25">
      <c r="A81" s="107">
        <v>10</v>
      </c>
      <c r="B81" s="556" t="s">
        <v>125</v>
      </c>
      <c r="C81" s="557"/>
      <c r="D81" s="109">
        <v>0</v>
      </c>
      <c r="E81" s="225">
        <v>1</v>
      </c>
      <c r="F81" s="110">
        <v>1</v>
      </c>
      <c r="G81" s="111"/>
      <c r="H81" s="109" t="s">
        <v>126</v>
      </c>
      <c r="I81" s="255"/>
      <c r="J81" s="2"/>
      <c r="K81" s="157"/>
      <c r="L81" s="2"/>
      <c r="M81" s="157"/>
      <c r="N81" s="2"/>
      <c r="O81" s="157"/>
      <c r="P81" s="2"/>
      <c r="Q81" s="2"/>
      <c r="R81" s="2"/>
      <c r="S81" s="157"/>
      <c r="T81" s="2"/>
      <c r="U81" s="157"/>
      <c r="V81" s="2"/>
      <c r="W81" s="3"/>
      <c r="X81" s="4"/>
      <c r="Y81" s="3"/>
      <c r="Z81" s="4"/>
      <c r="AA81" s="3"/>
      <c r="AB81" s="4"/>
      <c r="AC81" s="3"/>
      <c r="AD81" s="4"/>
      <c r="AE81" s="4"/>
      <c r="AF81" s="3"/>
      <c r="AG81" s="2"/>
      <c r="AH81" s="5"/>
      <c r="AI81" s="2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5.75" hidden="1" customHeight="1" x14ac:dyDescent="0.25">
      <c r="A82" s="107">
        <v>11</v>
      </c>
      <c r="B82" s="556" t="s">
        <v>127</v>
      </c>
      <c r="C82" s="557"/>
      <c r="D82" s="109">
        <v>1</v>
      </c>
      <c r="E82" s="225">
        <v>1</v>
      </c>
      <c r="F82" s="110">
        <v>1</v>
      </c>
      <c r="G82" s="109">
        <v>1</v>
      </c>
      <c r="H82" s="109" t="s">
        <v>126</v>
      </c>
      <c r="I82" s="255"/>
      <c r="J82" s="2"/>
      <c r="K82" s="157"/>
      <c r="L82" s="2"/>
      <c r="M82" s="157"/>
      <c r="N82" s="2"/>
      <c r="O82" s="157"/>
      <c r="P82" s="2"/>
      <c r="Q82" s="2"/>
      <c r="R82" s="2"/>
      <c r="S82" s="157"/>
      <c r="T82" s="2"/>
      <c r="U82" s="157"/>
      <c r="V82" s="2"/>
      <c r="W82" s="3"/>
      <c r="X82" s="4"/>
      <c r="Y82" s="3"/>
      <c r="Z82" s="4"/>
      <c r="AA82" s="3"/>
      <c r="AB82" s="4"/>
      <c r="AC82" s="3"/>
      <c r="AD82" s="4"/>
      <c r="AE82" s="4"/>
      <c r="AF82" s="3"/>
      <c r="AG82" s="2"/>
      <c r="AH82" s="5"/>
      <c r="AI82" s="2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5.75" hidden="1" customHeight="1" x14ac:dyDescent="0.25">
      <c r="A83" s="107">
        <v>12</v>
      </c>
      <c r="B83" s="556" t="s">
        <v>128</v>
      </c>
      <c r="C83" s="557"/>
      <c r="D83" s="109">
        <v>2</v>
      </c>
      <c r="E83" s="225">
        <v>1</v>
      </c>
      <c r="F83" s="110">
        <v>2</v>
      </c>
      <c r="G83" s="109">
        <v>1</v>
      </c>
      <c r="H83" s="109">
        <v>6</v>
      </c>
      <c r="I83" s="255"/>
      <c r="J83" s="2"/>
      <c r="K83" s="157"/>
      <c r="L83" s="2"/>
      <c r="M83" s="157"/>
      <c r="N83" s="2"/>
      <c r="O83" s="157"/>
      <c r="P83" s="2"/>
      <c r="Q83" s="2"/>
      <c r="R83" s="2"/>
      <c r="S83" s="157"/>
      <c r="T83" s="2"/>
      <c r="U83" s="157"/>
      <c r="V83" s="2"/>
      <c r="W83" s="3"/>
      <c r="X83" s="4"/>
      <c r="Y83" s="3"/>
      <c r="Z83" s="4"/>
      <c r="AA83" s="3"/>
      <c r="AB83" s="4"/>
      <c r="AC83" s="3"/>
      <c r="AD83" s="4"/>
      <c r="AE83" s="4"/>
      <c r="AF83" s="3"/>
      <c r="AG83" s="2"/>
      <c r="AH83" s="5"/>
      <c r="AI83" s="2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5.75" hidden="1" customHeight="1" x14ac:dyDescent="0.25">
      <c r="A84" s="107">
        <v>13</v>
      </c>
      <c r="B84" s="556" t="s">
        <v>129</v>
      </c>
      <c r="C84" s="557"/>
      <c r="D84" s="109">
        <v>2</v>
      </c>
      <c r="E84" s="225">
        <v>2</v>
      </c>
      <c r="F84" s="110">
        <v>2</v>
      </c>
      <c r="G84" s="109">
        <v>2</v>
      </c>
      <c r="H84" s="109">
        <v>8</v>
      </c>
      <c r="I84" s="255"/>
      <c r="J84" s="2"/>
      <c r="K84" s="157"/>
      <c r="L84" s="2"/>
      <c r="M84" s="157"/>
      <c r="N84" s="2"/>
      <c r="O84" s="157"/>
      <c r="P84" s="2"/>
      <c r="Q84" s="2"/>
      <c r="R84" s="2"/>
      <c r="S84" s="157"/>
      <c r="T84" s="2"/>
      <c r="U84" s="157"/>
      <c r="V84" s="2"/>
      <c r="W84" s="3"/>
      <c r="X84" s="4"/>
      <c r="Y84" s="3"/>
      <c r="Z84" s="4"/>
      <c r="AA84" s="3"/>
      <c r="AB84" s="4"/>
      <c r="AC84" s="3"/>
      <c r="AD84" s="4"/>
      <c r="AE84" s="4"/>
      <c r="AF84" s="3"/>
      <c r="AG84" s="2"/>
      <c r="AH84" s="5"/>
      <c r="AI84" s="2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5.75" hidden="1" customHeight="1" x14ac:dyDescent="0.25">
      <c r="A85" s="107">
        <v>14</v>
      </c>
      <c r="B85" s="556" t="s">
        <v>130</v>
      </c>
      <c r="C85" s="557"/>
      <c r="D85" s="109">
        <v>1</v>
      </c>
      <c r="E85" s="225">
        <v>1</v>
      </c>
      <c r="F85" s="110">
        <v>1</v>
      </c>
      <c r="G85" s="109">
        <v>0</v>
      </c>
      <c r="H85" s="109">
        <v>3</v>
      </c>
      <c r="I85" s="255"/>
      <c r="J85" s="2"/>
      <c r="K85" s="157"/>
      <c r="L85" s="2"/>
      <c r="M85" s="157"/>
      <c r="N85" s="2"/>
      <c r="O85" s="157"/>
      <c r="P85" s="2"/>
      <c r="Q85" s="2"/>
      <c r="R85" s="2"/>
      <c r="S85" s="157"/>
      <c r="T85" s="2"/>
      <c r="U85" s="157"/>
      <c r="V85" s="2"/>
      <c r="W85" s="3"/>
      <c r="X85" s="4"/>
      <c r="Y85" s="3"/>
      <c r="Z85" s="4"/>
      <c r="AA85" s="3"/>
      <c r="AB85" s="4"/>
      <c r="AC85" s="3"/>
      <c r="AD85" s="4"/>
      <c r="AE85" s="4"/>
      <c r="AF85" s="3"/>
      <c r="AG85" s="2"/>
      <c r="AH85" s="5"/>
      <c r="AI85" s="2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5.75" hidden="1" customHeight="1" x14ac:dyDescent="0.25">
      <c r="A86" s="107">
        <v>15</v>
      </c>
      <c r="B86" s="556" t="s">
        <v>131</v>
      </c>
      <c r="C86" s="557"/>
      <c r="D86" s="109">
        <v>1</v>
      </c>
      <c r="E86" s="226">
        <v>2</v>
      </c>
      <c r="F86" s="108"/>
      <c r="G86" s="112"/>
      <c r="H86" s="109">
        <v>8</v>
      </c>
      <c r="I86" s="255"/>
      <c r="J86" s="2"/>
      <c r="K86" s="157"/>
      <c r="L86" s="2"/>
      <c r="M86" s="157"/>
      <c r="N86" s="2"/>
      <c r="O86" s="157"/>
      <c r="P86" s="2"/>
      <c r="Q86" s="2"/>
      <c r="R86" s="2"/>
      <c r="S86" s="157"/>
      <c r="T86" s="2"/>
      <c r="U86" s="157"/>
      <c r="V86" s="2"/>
      <c r="W86" s="3"/>
      <c r="X86" s="4"/>
      <c r="Y86" s="3"/>
      <c r="Z86" s="4"/>
      <c r="AA86" s="3"/>
      <c r="AB86" s="4"/>
      <c r="AC86" s="3"/>
      <c r="AD86" s="4"/>
      <c r="AE86" s="4"/>
      <c r="AF86" s="3"/>
      <c r="AG86" s="2"/>
      <c r="AH86" s="5"/>
      <c r="AI86" s="2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15.75" hidden="1" customHeight="1" x14ac:dyDescent="0.25">
      <c r="A87" s="113">
        <v>1</v>
      </c>
      <c r="B87" s="556" t="s">
        <v>132</v>
      </c>
      <c r="C87" s="557"/>
      <c r="D87" s="109">
        <v>1</v>
      </c>
      <c r="E87" s="225">
        <v>1</v>
      </c>
      <c r="F87" s="110">
        <v>1</v>
      </c>
      <c r="G87" s="109">
        <v>1</v>
      </c>
      <c r="H87" s="109">
        <v>4</v>
      </c>
      <c r="I87" s="255"/>
      <c r="J87" s="2"/>
      <c r="K87" s="157"/>
      <c r="L87" s="2"/>
      <c r="M87" s="157"/>
      <c r="N87" s="2"/>
      <c r="O87" s="157"/>
      <c r="P87" s="2"/>
      <c r="Q87" s="2"/>
      <c r="R87" s="2"/>
      <c r="S87" s="157"/>
      <c r="T87" s="2"/>
      <c r="U87" s="157"/>
      <c r="V87" s="2"/>
      <c r="W87" s="3"/>
      <c r="X87" s="4"/>
      <c r="Y87" s="3"/>
      <c r="Z87" s="4"/>
      <c r="AA87" s="3"/>
      <c r="AB87" s="4"/>
      <c r="AC87" s="3"/>
      <c r="AD87" s="4"/>
      <c r="AE87" s="4"/>
      <c r="AF87" s="3"/>
      <c r="AG87" s="2"/>
      <c r="AH87" s="5"/>
      <c r="AI87" s="2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5.75" hidden="1" customHeight="1" x14ac:dyDescent="0.25">
      <c r="A88" s="113"/>
      <c r="B88" s="110"/>
      <c r="C88" s="109"/>
      <c r="D88" s="109">
        <f t="shared" ref="D88:G88" si="94">SUM(D72:D87)</f>
        <v>24</v>
      </c>
      <c r="E88" s="225">
        <f t="shared" si="94"/>
        <v>28</v>
      </c>
      <c r="F88" s="110">
        <f t="shared" si="94"/>
        <v>28</v>
      </c>
      <c r="G88" s="109">
        <f t="shared" si="94"/>
        <v>27</v>
      </c>
      <c r="H88" s="109"/>
      <c r="I88" s="255"/>
      <c r="J88" s="2"/>
      <c r="K88" s="157"/>
      <c r="L88" s="2"/>
      <c r="M88" s="157"/>
      <c r="N88" s="2"/>
      <c r="O88" s="157"/>
      <c r="P88" s="2"/>
      <c r="Q88" s="2"/>
      <c r="R88" s="2"/>
      <c r="S88" s="157"/>
      <c r="T88" s="2"/>
      <c r="U88" s="157"/>
      <c r="V88" s="2"/>
      <c r="W88" s="3"/>
      <c r="X88" s="4"/>
      <c r="Y88" s="3"/>
      <c r="Z88" s="4"/>
      <c r="AA88" s="3"/>
      <c r="AB88" s="4"/>
      <c r="AC88" s="3"/>
      <c r="AD88" s="4"/>
      <c r="AE88" s="4"/>
      <c r="AF88" s="3"/>
      <c r="AG88" s="2"/>
      <c r="AH88" s="5"/>
      <c r="AI88" s="2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5.75" customHeight="1" x14ac:dyDescent="0.25">
      <c r="A89" s="2"/>
      <c r="B89" s="2"/>
      <c r="C89" s="157"/>
      <c r="D89" s="2"/>
      <c r="E89" s="222"/>
      <c r="F89" s="2"/>
      <c r="G89" s="157"/>
      <c r="H89" s="2"/>
      <c r="I89" s="255"/>
      <c r="J89" s="2"/>
      <c r="K89" s="157"/>
      <c r="L89" s="2"/>
      <c r="M89" s="157"/>
      <c r="N89" s="2"/>
      <c r="O89" s="157"/>
      <c r="P89" s="2"/>
      <c r="Q89" s="2"/>
      <c r="R89" s="2"/>
      <c r="S89" s="157"/>
      <c r="T89" s="2"/>
      <c r="U89" s="157"/>
      <c r="V89" s="2"/>
      <c r="W89" s="3"/>
      <c r="X89" s="4"/>
      <c r="Y89" s="3"/>
      <c r="Z89" s="4"/>
      <c r="AA89" s="3"/>
      <c r="AB89" s="4"/>
      <c r="AC89" s="3"/>
      <c r="AD89" s="4"/>
      <c r="AE89" s="4"/>
      <c r="AF89" s="3"/>
      <c r="AG89" s="2"/>
      <c r="AH89" s="5"/>
      <c r="AI89" s="2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5.75" customHeight="1" x14ac:dyDescent="0.25">
      <c r="A90" s="2"/>
      <c r="B90" s="2"/>
      <c r="C90" s="157"/>
      <c r="D90" s="2"/>
      <c r="E90" s="222"/>
      <c r="F90" s="2"/>
      <c r="G90" s="157"/>
      <c r="H90" s="2"/>
      <c r="I90" s="255"/>
      <c r="J90" s="2"/>
      <c r="K90" s="157"/>
      <c r="L90" s="2"/>
      <c r="M90" s="157"/>
      <c r="N90" s="2"/>
      <c r="O90" s="157"/>
      <c r="P90" s="2"/>
      <c r="Q90" s="2"/>
      <c r="R90" s="2"/>
      <c r="S90" s="157"/>
      <c r="T90" s="2"/>
      <c r="U90" s="157"/>
      <c r="V90" s="2"/>
      <c r="W90" s="3"/>
      <c r="X90" s="4"/>
      <c r="Y90" s="3"/>
      <c r="Z90" s="4"/>
      <c r="AA90" s="3"/>
      <c r="AB90" s="4"/>
      <c r="AC90" s="3"/>
      <c r="AD90" s="4"/>
      <c r="AE90" s="4"/>
      <c r="AF90" s="3"/>
      <c r="AG90" s="2"/>
      <c r="AH90" s="5"/>
      <c r="AI90" s="2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5.75" customHeight="1" x14ac:dyDescent="0.25">
      <c r="A91" s="2"/>
      <c r="B91" s="2"/>
      <c r="C91" s="157"/>
      <c r="D91" s="2"/>
      <c r="E91" s="222"/>
      <c r="F91" s="2"/>
      <c r="G91" s="157"/>
      <c r="H91" s="2"/>
      <c r="I91" s="255"/>
      <c r="J91" s="2"/>
      <c r="K91" s="157"/>
      <c r="L91" s="2"/>
      <c r="M91" s="157"/>
      <c r="N91" s="2"/>
      <c r="O91" s="157"/>
      <c r="P91" s="2"/>
      <c r="Q91" s="2"/>
      <c r="R91" s="2"/>
      <c r="S91" s="157"/>
      <c r="T91" s="2"/>
      <c r="U91" s="157"/>
      <c r="V91" s="2"/>
      <c r="W91" s="3"/>
      <c r="X91" s="4"/>
      <c r="Y91" s="3"/>
      <c r="Z91" s="4"/>
      <c r="AA91" s="3"/>
      <c r="AB91" s="4"/>
      <c r="AC91" s="3"/>
      <c r="AD91" s="4"/>
      <c r="AE91" s="4"/>
      <c r="AF91" s="3"/>
      <c r="AG91" s="2"/>
      <c r="AH91" s="5"/>
      <c r="AI91" s="2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5.75" customHeight="1" x14ac:dyDescent="0.25">
      <c r="A92" s="2"/>
      <c r="B92" s="2"/>
      <c r="C92" s="157"/>
      <c r="D92" s="2"/>
      <c r="E92" s="222"/>
      <c r="F92" s="2"/>
      <c r="G92" s="157"/>
      <c r="H92" s="2"/>
      <c r="I92" s="255"/>
      <c r="J92" s="2"/>
      <c r="K92" s="157"/>
      <c r="L92" s="2"/>
      <c r="M92" s="157"/>
      <c r="N92" s="2"/>
      <c r="O92" s="157"/>
      <c r="P92" s="2"/>
      <c r="Q92" s="2"/>
      <c r="R92" s="2"/>
      <c r="S92" s="157"/>
      <c r="T92" s="2"/>
      <c r="U92" s="157"/>
      <c r="V92" s="2"/>
      <c r="W92" s="3"/>
      <c r="X92" s="4"/>
      <c r="Y92" s="3"/>
      <c r="Z92" s="4"/>
      <c r="AA92" s="3"/>
      <c r="AB92" s="4"/>
      <c r="AC92" s="3"/>
      <c r="AD92" s="4"/>
      <c r="AE92" s="4"/>
      <c r="AF92" s="3"/>
      <c r="AG92" s="2"/>
      <c r="AH92" s="5"/>
      <c r="AI92" s="2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5.75" customHeight="1" x14ac:dyDescent="0.25">
      <c r="A93" s="2"/>
      <c r="B93" s="2"/>
      <c r="C93" s="157"/>
      <c r="D93" s="2"/>
      <c r="E93" s="222"/>
      <c r="F93" s="2"/>
      <c r="G93" s="157"/>
      <c r="H93" s="2"/>
      <c r="I93" s="255"/>
      <c r="J93" s="2"/>
      <c r="K93" s="157"/>
      <c r="L93" s="2"/>
      <c r="M93" s="157"/>
      <c r="N93" s="2"/>
      <c r="O93" s="157"/>
      <c r="P93" s="2"/>
      <c r="Q93" s="2"/>
      <c r="R93" s="2"/>
      <c r="S93" s="157"/>
      <c r="T93" s="2"/>
      <c r="U93" s="157"/>
      <c r="V93" s="2"/>
      <c r="W93" s="3"/>
      <c r="X93" s="4"/>
      <c r="Y93" s="3"/>
      <c r="Z93" s="4"/>
      <c r="AA93" s="3"/>
      <c r="AB93" s="4"/>
      <c r="AC93" s="3"/>
      <c r="AD93" s="4"/>
      <c r="AE93" s="4"/>
      <c r="AF93" s="3"/>
      <c r="AG93" s="2"/>
      <c r="AH93" s="5"/>
      <c r="AI93" s="2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5.75" customHeight="1" x14ac:dyDescent="0.25">
      <c r="A94" s="2"/>
      <c r="B94" s="2"/>
      <c r="C94" s="157"/>
      <c r="D94" s="2"/>
      <c r="E94" s="222"/>
      <c r="F94" s="2"/>
      <c r="G94" s="157"/>
      <c r="H94" s="2"/>
      <c r="I94" s="255"/>
      <c r="J94" s="2"/>
      <c r="K94" s="157"/>
      <c r="L94" s="2"/>
      <c r="M94" s="157"/>
      <c r="N94" s="2"/>
      <c r="O94" s="157"/>
      <c r="P94" s="2"/>
      <c r="Q94" s="2"/>
      <c r="R94" s="2"/>
      <c r="S94" s="157"/>
      <c r="T94" s="2"/>
      <c r="U94" s="157"/>
      <c r="V94" s="2"/>
      <c r="W94" s="3"/>
      <c r="X94" s="4"/>
      <c r="Y94" s="3"/>
      <c r="Z94" s="4"/>
      <c r="AA94" s="3"/>
      <c r="AB94" s="4"/>
      <c r="AC94" s="3"/>
      <c r="AD94" s="4"/>
      <c r="AE94" s="4"/>
      <c r="AF94" s="3"/>
      <c r="AG94" s="2"/>
      <c r="AH94" s="5"/>
      <c r="AI94" s="2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5.75" customHeight="1" x14ac:dyDescent="0.25">
      <c r="A95" s="2"/>
      <c r="B95" s="2"/>
      <c r="C95" s="157"/>
      <c r="D95" s="2"/>
      <c r="E95" s="222"/>
      <c r="F95" s="2"/>
      <c r="G95" s="157"/>
      <c r="H95" s="2"/>
      <c r="I95" s="255"/>
      <c r="J95" s="2"/>
      <c r="K95" s="157"/>
      <c r="L95" s="2"/>
      <c r="M95" s="157"/>
      <c r="N95" s="2"/>
      <c r="O95" s="157"/>
      <c r="P95" s="2"/>
      <c r="Q95" s="2"/>
      <c r="R95" s="2"/>
      <c r="S95" s="157"/>
      <c r="T95" s="2"/>
      <c r="U95" s="157"/>
      <c r="V95" s="2"/>
      <c r="W95" s="3"/>
      <c r="X95" s="4"/>
      <c r="Y95" s="3"/>
      <c r="Z95" s="4"/>
      <c r="AA95" s="3"/>
      <c r="AB95" s="4"/>
      <c r="AC95" s="3"/>
      <c r="AD95" s="4"/>
      <c r="AE95" s="4"/>
      <c r="AF95" s="3"/>
      <c r="AG95" s="2"/>
      <c r="AH95" s="5"/>
      <c r="AI95" s="2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5.75" customHeight="1" x14ac:dyDescent="0.25">
      <c r="A96" s="2"/>
      <c r="B96" s="2"/>
      <c r="C96" s="157"/>
      <c r="D96" s="2"/>
      <c r="E96" s="222"/>
      <c r="F96" s="2"/>
      <c r="G96" s="157"/>
      <c r="H96" s="2"/>
      <c r="I96" s="255"/>
      <c r="J96" s="2"/>
      <c r="K96" s="157"/>
      <c r="L96" s="2"/>
      <c r="M96" s="157"/>
      <c r="N96" s="2"/>
      <c r="O96" s="157"/>
      <c r="P96" s="2"/>
      <c r="Q96" s="2"/>
      <c r="R96" s="2"/>
      <c r="S96" s="157"/>
      <c r="T96" s="2"/>
      <c r="U96" s="157"/>
      <c r="V96" s="2"/>
      <c r="W96" s="3"/>
      <c r="X96" s="4"/>
      <c r="Y96" s="3"/>
      <c r="Z96" s="4"/>
      <c r="AA96" s="3"/>
      <c r="AB96" s="4"/>
      <c r="AC96" s="3"/>
      <c r="AD96" s="4"/>
      <c r="AE96" s="4"/>
      <c r="AF96" s="3"/>
      <c r="AG96" s="2"/>
      <c r="AH96" s="5"/>
      <c r="AI96" s="2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15.75" customHeight="1" x14ac:dyDescent="0.25">
      <c r="A97" s="2"/>
      <c r="B97" s="2"/>
      <c r="C97" s="157"/>
      <c r="D97" s="2"/>
      <c r="E97" s="222"/>
      <c r="F97" s="2"/>
      <c r="G97" s="157"/>
      <c r="H97" s="2"/>
      <c r="I97" s="255"/>
      <c r="J97" s="2"/>
      <c r="K97" s="157"/>
      <c r="L97" s="2"/>
      <c r="M97" s="157"/>
      <c r="N97" s="2"/>
      <c r="O97" s="157"/>
      <c r="P97" s="2"/>
      <c r="Q97" s="2"/>
      <c r="R97" s="2"/>
      <c r="S97" s="157"/>
      <c r="T97" s="2"/>
      <c r="U97" s="157"/>
      <c r="V97" s="2"/>
      <c r="W97" s="3"/>
      <c r="X97" s="4"/>
      <c r="Y97" s="3"/>
      <c r="Z97" s="4"/>
      <c r="AA97" s="3"/>
      <c r="AB97" s="4"/>
      <c r="AC97" s="3"/>
      <c r="AD97" s="4"/>
      <c r="AE97" s="4"/>
      <c r="AF97" s="3"/>
      <c r="AG97" s="2"/>
      <c r="AH97" s="5"/>
      <c r="AI97" s="2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5.75" customHeight="1" x14ac:dyDescent="0.25">
      <c r="A98" s="2"/>
      <c r="B98" s="2"/>
      <c r="C98" s="157"/>
      <c r="D98" s="2"/>
      <c r="E98" s="222"/>
      <c r="F98" s="2"/>
      <c r="G98" s="157"/>
      <c r="H98" s="2"/>
      <c r="I98" s="255"/>
      <c r="J98" s="2"/>
      <c r="K98" s="157"/>
      <c r="L98" s="2"/>
      <c r="M98" s="157"/>
      <c r="N98" s="2"/>
      <c r="O98" s="157"/>
      <c r="P98" s="2"/>
      <c r="Q98" s="2"/>
      <c r="R98" s="2"/>
      <c r="S98" s="157"/>
      <c r="T98" s="2"/>
      <c r="U98" s="157"/>
      <c r="V98" s="2"/>
      <c r="W98" s="3"/>
      <c r="X98" s="4"/>
      <c r="Y98" s="3"/>
      <c r="Z98" s="4"/>
      <c r="AA98" s="3"/>
      <c r="AB98" s="4"/>
      <c r="AC98" s="3"/>
      <c r="AD98" s="4"/>
      <c r="AE98" s="4"/>
      <c r="AF98" s="3"/>
      <c r="AG98" s="2"/>
      <c r="AH98" s="5"/>
      <c r="AI98" s="2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5.75" customHeight="1" x14ac:dyDescent="0.25">
      <c r="A99" s="2"/>
      <c r="B99" s="2"/>
      <c r="C99" s="157"/>
      <c r="D99" s="2"/>
      <c r="E99" s="222"/>
      <c r="F99" s="2"/>
      <c r="G99" s="157"/>
      <c r="H99" s="2"/>
      <c r="I99" s="255"/>
      <c r="J99" s="2"/>
      <c r="K99" s="157"/>
      <c r="L99" s="2"/>
      <c r="M99" s="157"/>
      <c r="N99" s="2"/>
      <c r="O99" s="157"/>
      <c r="P99" s="2"/>
      <c r="Q99" s="2"/>
      <c r="R99" s="2"/>
      <c r="S99" s="157"/>
      <c r="T99" s="2"/>
      <c r="U99" s="157"/>
      <c r="V99" s="2"/>
      <c r="W99" s="3"/>
      <c r="X99" s="4"/>
      <c r="Y99" s="3"/>
      <c r="Z99" s="4"/>
      <c r="AA99" s="3"/>
      <c r="AB99" s="4"/>
      <c r="AC99" s="3"/>
      <c r="AD99" s="4"/>
      <c r="AE99" s="4"/>
      <c r="AF99" s="3"/>
      <c r="AG99" s="2"/>
      <c r="AH99" s="5"/>
      <c r="AI99" s="2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5.75" customHeight="1" x14ac:dyDescent="0.25">
      <c r="A100" s="2"/>
      <c r="B100" s="2"/>
      <c r="C100" s="157"/>
      <c r="D100" s="2"/>
      <c r="E100" s="222"/>
      <c r="F100" s="2"/>
      <c r="G100" s="157"/>
      <c r="H100" s="2"/>
      <c r="I100" s="255"/>
      <c r="J100" s="2"/>
      <c r="K100" s="157"/>
      <c r="L100" s="2"/>
      <c r="M100" s="157"/>
      <c r="N100" s="2"/>
      <c r="O100" s="157"/>
      <c r="P100" s="2"/>
      <c r="Q100" s="2"/>
      <c r="R100" s="2"/>
      <c r="S100" s="157"/>
      <c r="T100" s="2"/>
      <c r="U100" s="157"/>
      <c r="V100" s="2"/>
      <c r="W100" s="3"/>
      <c r="X100" s="4"/>
      <c r="Y100" s="3"/>
      <c r="Z100" s="4"/>
      <c r="AA100" s="3"/>
      <c r="AB100" s="4"/>
      <c r="AC100" s="3"/>
      <c r="AD100" s="4"/>
      <c r="AE100" s="4"/>
      <c r="AF100" s="3"/>
      <c r="AG100" s="2"/>
      <c r="AH100" s="5"/>
      <c r="AI100" s="2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</sheetData>
  <mergeCells count="61">
    <mergeCell ref="B78:C78"/>
    <mergeCell ref="B77:C77"/>
    <mergeCell ref="A6:A9"/>
    <mergeCell ref="B6:B9"/>
    <mergeCell ref="G8:H8"/>
    <mergeCell ref="D71:E71"/>
    <mergeCell ref="B41:D41"/>
    <mergeCell ref="B69:C69"/>
    <mergeCell ref="B70:C70"/>
    <mergeCell ref="D69:G69"/>
    <mergeCell ref="G6:H6"/>
    <mergeCell ref="C6:D6"/>
    <mergeCell ref="E6:F6"/>
    <mergeCell ref="E7:F7"/>
    <mergeCell ref="C8:D8"/>
    <mergeCell ref="C7:D7"/>
    <mergeCell ref="B76:C76"/>
    <mergeCell ref="B72:C72"/>
    <mergeCell ref="B73:C73"/>
    <mergeCell ref="B75:C75"/>
    <mergeCell ref="B74:C74"/>
    <mergeCell ref="B86:C86"/>
    <mergeCell ref="B84:C84"/>
    <mergeCell ref="B85:C85"/>
    <mergeCell ref="B87:C87"/>
    <mergeCell ref="B79:C79"/>
    <mergeCell ref="B81:C81"/>
    <mergeCell ref="B82:C82"/>
    <mergeCell ref="B83:C83"/>
    <mergeCell ref="B80:C80"/>
    <mergeCell ref="P66:Q66"/>
    <mergeCell ref="N66:O66"/>
    <mergeCell ref="V50:W50"/>
    <mergeCell ref="M7:N7"/>
    <mergeCell ref="K7:L7"/>
    <mergeCell ref="S46:AG46"/>
    <mergeCell ref="I7:J7"/>
    <mergeCell ref="I8:J8"/>
    <mergeCell ref="U7:V7"/>
    <mergeCell ref="O7:P7"/>
    <mergeCell ref="O8:P8"/>
    <mergeCell ref="Q8:R8"/>
    <mergeCell ref="U8:V8"/>
    <mergeCell ref="Q7:R7"/>
    <mergeCell ref="S8:T8"/>
    <mergeCell ref="E8:F8"/>
    <mergeCell ref="G7:H7"/>
    <mergeCell ref="O4:AG4"/>
    <mergeCell ref="W6:AF8"/>
    <mergeCell ref="A3:AG3"/>
    <mergeCell ref="AG6:AG9"/>
    <mergeCell ref="K8:L8"/>
    <mergeCell ref="M8:N8"/>
    <mergeCell ref="K6:L6"/>
    <mergeCell ref="I6:J6"/>
    <mergeCell ref="U6:V6"/>
    <mergeCell ref="O6:P6"/>
    <mergeCell ref="Q6:R6"/>
    <mergeCell ref="M6:N6"/>
    <mergeCell ref="S6:T6"/>
    <mergeCell ref="S7:T7"/>
  </mergeCells>
  <phoneticPr fontId="46" type="noConversion"/>
  <pageMargins left="0.19685039370078741" right="0.19685039370078741" top="0.19685039370078741" bottom="0.19685039370078741" header="0" footer="0"/>
  <pageSetup paperSize="9" scale="93" orientation="landscape" r:id="rId1"/>
  <colBreaks count="1" manualBreakCount="1">
    <brk id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96"/>
  <sheetViews>
    <sheetView tabSelected="1" zoomScale="70" zoomScaleNormal="70" workbookViewId="0">
      <selection activeCell="BJ34" sqref="BJ34"/>
    </sheetView>
  </sheetViews>
  <sheetFormatPr defaultColWidth="14.42578125" defaultRowHeight="15" customHeight="1" x14ac:dyDescent="0.25"/>
  <cols>
    <col min="1" max="1" width="3.42578125" customWidth="1"/>
    <col min="2" max="2" width="3.140625" customWidth="1"/>
    <col min="3" max="3" width="5.140625" customWidth="1"/>
    <col min="4" max="4" width="8" style="180" bestFit="1" customWidth="1"/>
    <col min="5" max="5" width="5" customWidth="1"/>
    <col min="6" max="6" width="7.28515625" style="180" customWidth="1"/>
    <col min="7" max="7" width="6" customWidth="1"/>
    <col min="8" max="8" width="6.7109375" style="180" customWidth="1"/>
    <col min="9" max="9" width="5.42578125" customWidth="1"/>
    <col min="10" max="10" width="7.7109375" style="180" customWidth="1"/>
    <col min="11" max="11" width="5.42578125" customWidth="1"/>
    <col min="12" max="12" width="7.28515625" style="180" customWidth="1"/>
    <col min="13" max="13" width="6.140625" customWidth="1"/>
    <col min="14" max="14" width="8.140625" style="180" customWidth="1"/>
    <col min="15" max="15" width="6" customWidth="1"/>
    <col min="16" max="16" width="8.140625" style="180" customWidth="1"/>
    <col min="17" max="17" width="6" bestFit="1" customWidth="1"/>
    <col min="18" max="18" width="7.42578125" style="180" customWidth="1"/>
    <col min="19" max="19" width="5.85546875" style="180" customWidth="1"/>
    <col min="20" max="20" width="6.28515625" style="180" customWidth="1"/>
    <col min="21" max="21" width="8" style="180" customWidth="1"/>
    <col min="22" max="22" width="7.140625" style="180" customWidth="1"/>
    <col min="23" max="23" width="5.85546875" customWidth="1"/>
    <col min="24" max="24" width="7.140625" style="180" customWidth="1"/>
    <col min="25" max="26" width="2.5703125" hidden="1" customWidth="1"/>
    <col min="27" max="28" width="2.42578125" hidden="1" customWidth="1"/>
    <col min="29" max="31" width="2.5703125" hidden="1" customWidth="1"/>
    <col min="32" max="32" width="2.42578125" hidden="1" customWidth="1"/>
    <col min="33" max="33" width="2.42578125" style="204" hidden="1" customWidth="1"/>
    <col min="34" max="34" width="2.5703125" style="170" hidden="1" customWidth="1"/>
    <col min="35" max="35" width="6.42578125" customWidth="1"/>
    <col min="36" max="36" width="4.7109375" hidden="1" customWidth="1"/>
    <col min="37" max="37" width="3" hidden="1" customWidth="1"/>
    <col min="38" max="39" width="11.85546875" hidden="1" customWidth="1"/>
    <col min="40" max="40" width="7.28515625" hidden="1" customWidth="1"/>
    <col min="41" max="41" width="9.5703125" hidden="1" customWidth="1"/>
    <col min="42" max="44" width="7.28515625" hidden="1" customWidth="1"/>
    <col min="45" max="45" width="9" hidden="1" customWidth="1"/>
    <col min="46" max="59" width="7.28515625" hidden="1" customWidth="1"/>
    <col min="60" max="60" width="9.140625" hidden="1" customWidth="1"/>
  </cols>
  <sheetData>
    <row r="1" spans="1:60" ht="16.5" customHeight="1" x14ac:dyDescent="0.25">
      <c r="A1" s="1" t="s">
        <v>133</v>
      </c>
      <c r="B1" s="2"/>
      <c r="C1" s="2"/>
      <c r="D1" s="172"/>
      <c r="E1" s="2"/>
      <c r="F1" s="172"/>
      <c r="G1" s="2"/>
      <c r="H1" s="172"/>
      <c r="I1" s="2"/>
      <c r="J1" s="172"/>
      <c r="K1" s="2"/>
      <c r="L1" s="172"/>
      <c r="M1" s="2"/>
      <c r="N1" s="172"/>
      <c r="O1" s="2"/>
      <c r="P1" s="172"/>
      <c r="Q1" s="2"/>
      <c r="R1" s="172"/>
      <c r="S1" s="172"/>
      <c r="T1" s="172"/>
      <c r="U1" s="172"/>
      <c r="V1" s="172"/>
      <c r="W1" s="2"/>
      <c r="X1" s="172"/>
      <c r="Y1" s="3"/>
      <c r="Z1" s="3"/>
      <c r="AA1" s="3"/>
      <c r="AB1" s="3"/>
      <c r="AC1" s="3"/>
      <c r="AD1" s="3"/>
      <c r="AE1" s="114"/>
      <c r="AF1" s="115"/>
      <c r="AG1" s="114"/>
      <c r="AI1" s="2"/>
      <c r="AJ1" s="25"/>
      <c r="AK1" s="2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12.75" customHeight="1" x14ac:dyDescent="0.25">
      <c r="A2" s="6" t="s">
        <v>1</v>
      </c>
      <c r="B2" s="2"/>
      <c r="C2" s="2"/>
      <c r="D2" s="172"/>
      <c r="E2" s="2"/>
      <c r="F2" s="172"/>
      <c r="G2" s="2"/>
      <c r="H2" s="172"/>
      <c r="I2" s="2"/>
      <c r="J2" s="172"/>
      <c r="K2" s="2"/>
      <c r="L2" s="172"/>
      <c r="M2" s="2"/>
      <c r="N2" s="172"/>
      <c r="O2" s="2"/>
      <c r="P2" s="172"/>
      <c r="Q2" s="2"/>
      <c r="R2" s="172"/>
      <c r="S2" s="172"/>
      <c r="T2" s="172"/>
      <c r="U2" s="172"/>
      <c r="V2" s="172"/>
      <c r="W2" s="2"/>
      <c r="X2" s="172"/>
      <c r="Y2" s="3"/>
      <c r="Z2" s="3"/>
      <c r="AA2" s="3"/>
      <c r="AB2" s="3"/>
      <c r="AC2" s="3"/>
      <c r="AD2" s="3"/>
      <c r="AE2" s="114"/>
      <c r="AF2" s="115"/>
      <c r="AG2" s="114"/>
      <c r="AI2" s="2"/>
      <c r="AJ2" s="25"/>
      <c r="AK2" s="2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20.25" customHeight="1" x14ac:dyDescent="0.3">
      <c r="A3" s="546" t="s">
        <v>169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25"/>
      <c r="AK3" s="2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 x14ac:dyDescent="0.25">
      <c r="A4" s="2"/>
      <c r="B4" s="2"/>
      <c r="C4" s="2"/>
      <c r="D4" s="172"/>
      <c r="E4" s="2"/>
      <c r="F4" s="172"/>
      <c r="G4" s="2"/>
      <c r="H4" s="172"/>
      <c r="I4" s="2"/>
      <c r="J4" s="172"/>
      <c r="K4" s="2"/>
      <c r="L4" s="172"/>
      <c r="M4" s="2"/>
      <c r="N4" s="172"/>
      <c r="O4" s="535" t="s">
        <v>168</v>
      </c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25"/>
      <c r="AK4" s="2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6.75" customHeight="1" x14ac:dyDescent="0.25">
      <c r="A5" s="2"/>
      <c r="B5" s="2"/>
      <c r="C5" s="2"/>
      <c r="D5" s="172"/>
      <c r="E5" s="2"/>
      <c r="F5" s="172"/>
      <c r="G5" s="2"/>
      <c r="H5" s="172"/>
      <c r="I5" s="2"/>
      <c r="J5" s="172"/>
      <c r="K5" s="2"/>
      <c r="L5" s="172"/>
      <c r="M5" s="2"/>
      <c r="N5" s="172"/>
      <c r="O5" s="2"/>
      <c r="P5" s="172"/>
      <c r="Q5" s="2"/>
      <c r="R5" s="172"/>
      <c r="S5" s="172"/>
      <c r="T5" s="172"/>
      <c r="U5" s="172"/>
      <c r="V5" s="172"/>
      <c r="W5" s="2"/>
      <c r="X5" s="172"/>
      <c r="Y5" s="3"/>
      <c r="Z5" s="3"/>
      <c r="AA5" s="3"/>
      <c r="AB5" s="3"/>
      <c r="AC5" s="3"/>
      <c r="AD5" s="3"/>
      <c r="AE5" s="114"/>
      <c r="AF5" s="115"/>
      <c r="AG5" s="114"/>
      <c r="AI5" s="2"/>
      <c r="AJ5" s="25"/>
      <c r="AK5" s="2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4.25" customHeight="1" x14ac:dyDescent="0.25">
      <c r="A6" s="116"/>
      <c r="B6" s="117"/>
      <c r="C6" s="550" t="s">
        <v>4</v>
      </c>
      <c r="D6" s="551"/>
      <c r="E6" s="550" t="s">
        <v>5</v>
      </c>
      <c r="F6" s="551"/>
      <c r="G6" s="550" t="s">
        <v>6</v>
      </c>
      <c r="H6" s="551"/>
      <c r="I6" s="550" t="s">
        <v>7</v>
      </c>
      <c r="J6" s="551"/>
      <c r="K6" s="550" t="s">
        <v>8</v>
      </c>
      <c r="L6" s="551"/>
      <c r="M6" s="572" t="s">
        <v>147</v>
      </c>
      <c r="N6" s="573"/>
      <c r="O6" s="572" t="s">
        <v>9</v>
      </c>
      <c r="P6" s="573"/>
      <c r="Q6" s="572" t="s">
        <v>10</v>
      </c>
      <c r="R6" s="573"/>
      <c r="S6" s="572" t="s">
        <v>11</v>
      </c>
      <c r="T6" s="573"/>
      <c r="U6" s="572" t="s">
        <v>12</v>
      </c>
      <c r="V6" s="578"/>
      <c r="W6" s="572" t="s">
        <v>160</v>
      </c>
      <c r="X6" s="578"/>
      <c r="Y6" s="576" t="s">
        <v>134</v>
      </c>
      <c r="Z6" s="538"/>
      <c r="AA6" s="538"/>
      <c r="AB6" s="538"/>
      <c r="AC6" s="538"/>
      <c r="AD6" s="538"/>
      <c r="AE6" s="538"/>
      <c r="AF6" s="538"/>
      <c r="AG6" s="538"/>
      <c r="AH6" s="539"/>
      <c r="AI6" s="574" t="s">
        <v>145</v>
      </c>
      <c r="AJ6" s="231"/>
      <c r="AK6" s="2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4.25" customHeight="1" x14ac:dyDescent="0.25">
      <c r="A7" s="118"/>
      <c r="B7" s="119"/>
      <c r="C7" s="533" t="s">
        <v>16</v>
      </c>
      <c r="D7" s="534"/>
      <c r="E7" s="533" t="s">
        <v>16</v>
      </c>
      <c r="F7" s="534"/>
      <c r="G7" s="533" t="s">
        <v>151</v>
      </c>
      <c r="H7" s="534"/>
      <c r="I7" s="533" t="s">
        <v>15</v>
      </c>
      <c r="J7" s="534"/>
      <c r="K7" s="533" t="s">
        <v>15</v>
      </c>
      <c r="L7" s="534"/>
      <c r="M7" s="533" t="s">
        <v>154</v>
      </c>
      <c r="N7" s="534"/>
      <c r="O7" s="533" t="s">
        <v>16</v>
      </c>
      <c r="P7" s="534"/>
      <c r="Q7" s="533" t="s">
        <v>157</v>
      </c>
      <c r="R7" s="534"/>
      <c r="S7" s="533" t="s">
        <v>174</v>
      </c>
      <c r="T7" s="534"/>
      <c r="U7" s="533" t="s">
        <v>173</v>
      </c>
      <c r="V7" s="534"/>
      <c r="W7" s="533" t="s">
        <v>172</v>
      </c>
      <c r="X7" s="534"/>
      <c r="Y7" s="577"/>
      <c r="Z7" s="541"/>
      <c r="AA7" s="541"/>
      <c r="AB7" s="541"/>
      <c r="AC7" s="541"/>
      <c r="AD7" s="541"/>
      <c r="AE7" s="541"/>
      <c r="AF7" s="541"/>
      <c r="AG7" s="541"/>
      <c r="AH7" s="542"/>
      <c r="AI7" s="575"/>
      <c r="AJ7" s="231"/>
      <c r="AK7" s="2"/>
      <c r="AL7" s="5"/>
      <c r="AM7" s="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5.75" x14ac:dyDescent="0.25">
      <c r="A8" s="118"/>
      <c r="B8" s="119"/>
      <c r="C8" s="531" t="s">
        <v>156</v>
      </c>
      <c r="D8" s="532"/>
      <c r="E8" s="531" t="s">
        <v>152</v>
      </c>
      <c r="F8" s="532"/>
      <c r="G8" s="531" t="s">
        <v>22</v>
      </c>
      <c r="H8" s="532"/>
      <c r="I8" s="531" t="s">
        <v>18</v>
      </c>
      <c r="J8" s="532"/>
      <c r="K8" s="531" t="s">
        <v>19</v>
      </c>
      <c r="L8" s="532"/>
      <c r="M8" s="531" t="s">
        <v>20</v>
      </c>
      <c r="N8" s="532"/>
      <c r="O8" s="531" t="s">
        <v>21</v>
      </c>
      <c r="P8" s="532"/>
      <c r="Q8" s="531" t="s">
        <v>23</v>
      </c>
      <c r="R8" s="532"/>
      <c r="S8" s="531" t="s">
        <v>149</v>
      </c>
      <c r="T8" s="532"/>
      <c r="U8" s="531" t="s">
        <v>24</v>
      </c>
      <c r="V8" s="532"/>
      <c r="W8" s="531" t="s">
        <v>161</v>
      </c>
      <c r="X8" s="532"/>
      <c r="Y8" s="544"/>
      <c r="Z8" s="544"/>
      <c r="AA8" s="544"/>
      <c r="AB8" s="544"/>
      <c r="AC8" s="544"/>
      <c r="AD8" s="544"/>
      <c r="AE8" s="544"/>
      <c r="AF8" s="544"/>
      <c r="AG8" s="544"/>
      <c r="AH8" s="545"/>
      <c r="AI8" s="575"/>
      <c r="AJ8" s="31"/>
      <c r="AK8" s="9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  <c r="BG8" s="5"/>
      <c r="BH8" s="5"/>
    </row>
    <row r="9" spans="1:60" ht="12.75" customHeight="1" x14ac:dyDescent="0.25">
      <c r="A9" s="36"/>
      <c r="B9" s="120"/>
      <c r="C9" s="10" t="s">
        <v>25</v>
      </c>
      <c r="D9" s="11" t="s">
        <v>26</v>
      </c>
      <c r="E9" s="10" t="s">
        <v>25</v>
      </c>
      <c r="F9" s="11" t="s">
        <v>26</v>
      </c>
      <c r="G9" s="10" t="s">
        <v>25</v>
      </c>
      <c r="H9" s="11" t="s">
        <v>26</v>
      </c>
      <c r="I9" s="10" t="s">
        <v>25</v>
      </c>
      <c r="J9" s="11" t="s">
        <v>26</v>
      </c>
      <c r="K9" s="10" t="s">
        <v>25</v>
      </c>
      <c r="L9" s="11" t="s">
        <v>26</v>
      </c>
      <c r="M9" s="10" t="s">
        <v>25</v>
      </c>
      <c r="N9" s="11" t="s">
        <v>26</v>
      </c>
      <c r="O9" s="10" t="s">
        <v>25</v>
      </c>
      <c r="P9" s="11" t="s">
        <v>26</v>
      </c>
      <c r="Q9" s="10" t="s">
        <v>25</v>
      </c>
      <c r="R9" s="11" t="s">
        <v>26</v>
      </c>
      <c r="S9" s="12" t="s">
        <v>25</v>
      </c>
      <c r="T9" s="11" t="s">
        <v>26</v>
      </c>
      <c r="U9" s="12" t="s">
        <v>25</v>
      </c>
      <c r="V9" s="284" t="s">
        <v>26</v>
      </c>
      <c r="W9" s="12" t="s">
        <v>25</v>
      </c>
      <c r="X9" s="284" t="s">
        <v>26</v>
      </c>
      <c r="Y9" s="285" t="s">
        <v>27</v>
      </c>
      <c r="Z9" s="286" t="s">
        <v>28</v>
      </c>
      <c r="AA9" s="286" t="s">
        <v>29</v>
      </c>
      <c r="AB9" s="286" t="s">
        <v>30</v>
      </c>
      <c r="AC9" s="286" t="s">
        <v>31</v>
      </c>
      <c r="AD9" s="286" t="s">
        <v>148</v>
      </c>
      <c r="AE9" s="286" t="s">
        <v>32</v>
      </c>
      <c r="AF9" s="286" t="s">
        <v>33</v>
      </c>
      <c r="AG9" s="285" t="s">
        <v>34</v>
      </c>
      <c r="AH9" s="202" t="s">
        <v>35</v>
      </c>
      <c r="AI9" s="575"/>
      <c r="AJ9" s="31" t="s">
        <v>36</v>
      </c>
      <c r="AK9" s="92" t="s">
        <v>64</v>
      </c>
      <c r="AL9" s="121" t="s">
        <v>37</v>
      </c>
      <c r="AM9" s="122" t="s">
        <v>38</v>
      </c>
      <c r="AN9" s="123" t="s">
        <v>39</v>
      </c>
      <c r="AO9" s="122" t="s">
        <v>40</v>
      </c>
      <c r="AP9" s="123" t="s">
        <v>41</v>
      </c>
      <c r="AQ9" s="122" t="s">
        <v>42</v>
      </c>
      <c r="AR9" s="123" t="s">
        <v>43</v>
      </c>
      <c r="AS9" s="122" t="s">
        <v>56</v>
      </c>
      <c r="AT9" s="124" t="s">
        <v>38</v>
      </c>
      <c r="AU9" s="125" t="s">
        <v>44</v>
      </c>
      <c r="AV9" s="124" t="s">
        <v>45</v>
      </c>
      <c r="AW9" s="125" t="s">
        <v>46</v>
      </c>
      <c r="AX9" s="124" t="s">
        <v>47</v>
      </c>
      <c r="AY9" s="125" t="s">
        <v>48</v>
      </c>
      <c r="AZ9" s="124" t="s">
        <v>49</v>
      </c>
      <c r="BA9" s="125" t="s">
        <v>50</v>
      </c>
      <c r="BB9" s="16" t="s">
        <v>51</v>
      </c>
      <c r="BC9" s="15" t="s">
        <v>52</v>
      </c>
      <c r="BD9" s="15" t="s">
        <v>53</v>
      </c>
      <c r="BE9" s="17" t="s">
        <v>54</v>
      </c>
      <c r="BF9" s="17" t="s">
        <v>55</v>
      </c>
      <c r="BG9" s="17" t="s">
        <v>48</v>
      </c>
      <c r="BH9" s="17" t="s">
        <v>57</v>
      </c>
    </row>
    <row r="10" spans="1:60" ht="14.25" customHeight="1" x14ac:dyDescent="0.25">
      <c r="A10" s="570">
        <v>2</v>
      </c>
      <c r="B10" s="126">
        <v>1</v>
      </c>
      <c r="C10" s="378" t="s">
        <v>64</v>
      </c>
      <c r="D10" s="379" t="s">
        <v>38</v>
      </c>
      <c r="E10" s="378"/>
      <c r="F10" s="380"/>
      <c r="G10" s="381" t="s">
        <v>66</v>
      </c>
      <c r="H10" s="382" t="s">
        <v>47</v>
      </c>
      <c r="I10" s="378"/>
      <c r="J10" s="379"/>
      <c r="K10" s="300"/>
      <c r="L10" s="383"/>
      <c r="M10" s="384" t="s">
        <v>66</v>
      </c>
      <c r="N10" s="385" t="s">
        <v>45</v>
      </c>
      <c r="O10" s="378"/>
      <c r="P10" s="396"/>
      <c r="Q10" s="386"/>
      <c r="R10" s="387"/>
      <c r="S10" s="489" t="s">
        <v>64</v>
      </c>
      <c r="T10" s="490" t="s">
        <v>39</v>
      </c>
      <c r="U10" s="388" t="s">
        <v>62</v>
      </c>
      <c r="V10" s="389" t="s">
        <v>50</v>
      </c>
      <c r="W10" s="388"/>
      <c r="X10" s="389"/>
      <c r="Y10" s="287" t="str">
        <f>IF(AND(D10&lt;&gt;F10,D10&lt;&gt;H10,D10&lt;&gt;J10,D10&lt;&gt;L10,D10&lt;&gt;N10,D10&lt;&gt;R10,D10&lt;&gt;X10,D10&lt;&gt;P10,D10&lt;&gt;T10),"","S")</f>
        <v/>
      </c>
      <c r="Z10" s="288" t="str">
        <f>IF(AND(F10&lt;&gt;D10,F10&lt;&gt;H10,F10&lt;&gt;J10,F10&lt;&gt;L10,F10&lt;&gt;N10,F10&lt;&gt;R10,F10&lt;&gt;X10,F10&lt;&gt;P10,F10&lt;&gt;T10),"","S")</f>
        <v>S</v>
      </c>
      <c r="AA10" s="288" t="str">
        <f>IF(AND(H10&lt;&gt;D10,H10&lt;&gt;F10,H10&lt;&gt;J10,H10&lt;&gt;L10,H10&lt;&gt;N10,H10&lt;&gt;R10,H10&lt;&gt;X10,H10&lt;&gt;P10,H10&lt;&gt;T10),"","S")</f>
        <v/>
      </c>
      <c r="AB10" s="288" t="str">
        <f>IF(AND(J10&lt;&gt;D10,J10&lt;&gt;F10,J10&lt;&gt;H10,J10&lt;&gt;L10,J10&lt;&gt;N10,J10&lt;&gt;R10,J10&lt;&gt;X10,J10&lt;&gt;P10,J10&lt;&gt;T10),"","S")</f>
        <v>S</v>
      </c>
      <c r="AC10" s="288" t="str">
        <f t="shared" ref="AC10:AC14" si="0">IF(AND(L10&lt;&gt;D10,L10&lt;&gt;F10,L10&lt;&gt;H10,L10&lt;&gt;J10,L10&lt;&gt;N10,L10&lt;&gt;R10,L10&lt;&gt;X10,L10&lt;&gt;P10),"","S")</f>
        <v>S</v>
      </c>
      <c r="AD10" s="288" t="str">
        <f>IF(AND(N10&lt;&gt;D10,N10&lt;&gt;F10,N10&lt;&gt;H10,N10&lt;&gt;J10,N10&lt;&gt;L10,N10&lt;&gt;R10,N10&lt;&gt;X10,N10&lt;&gt;P10,N10&lt;&gt;T10),"","S")</f>
        <v/>
      </c>
      <c r="AE10" s="288" t="str">
        <f>IF(AND(P10&lt;&gt;D10,P10&lt;&gt;F10,P10&lt;&gt;H10,P10&lt;&gt;J10,P10&lt;&gt;L10,P10&lt;&gt;N10,P10&lt;&gt;X10,P10&lt;&gt;R10,P10&lt;&gt;T10),"","S")</f>
        <v>S</v>
      </c>
      <c r="AF10" s="288" t="str">
        <f>IF(AND(R10&lt;&gt;D10,R10&lt;&gt;F10,R10&lt;&gt;H10,R10&lt;&gt;J10,R10&lt;&gt;L10,R10&lt;&gt;N10,R10&lt;&gt;X10,R10&lt;&gt;P10,R10&lt;&gt;T10),"","S")</f>
        <v>S</v>
      </c>
      <c r="AG10" s="288" t="str">
        <f>IF(AND(T10&lt;&gt;D10,T10&lt;&gt;H10,T10&lt;&gt;F10,T10&lt;&gt;J10,T10&lt;&gt;L10,T10&lt;&gt;N10,T10&lt;&gt;P10,T10&lt;&gt;R10,T10&lt;&gt;X10),"","S")</f>
        <v/>
      </c>
      <c r="AH10" s="205" t="str">
        <f>IF(AND(X10&lt;&gt;D10,X10&lt;&gt;H10,X10&lt;&gt;F10,X10&lt;&gt;J10,X10&lt;&gt;L10,X10&lt;&gt;N10,X10&lt;&gt;P10,X10&lt;&gt;R10,X10&lt;&gt;T10),"","S")</f>
        <v>S</v>
      </c>
      <c r="AI10" s="278"/>
      <c r="AJ10" s="35"/>
      <c r="AK10" s="129">
        <v>1</v>
      </c>
      <c r="AL10" s="17" t="str">
        <f t="shared" ref="AL10:AL33" si="1">IF($D10="T.Trang",$C10&amp;" (6A)",IF($F10="T.Trang",$E10&amp;" (6B)",IF($H10="T.Trang",$G10&amp;" (6C)",IF($J10="T.Trang",$I10&amp;" (7A)",""))))&amp;IF($L10="T.Trang",$K10&amp;" (7B)",IF($N10="T.Trang",$M10&amp;" (7C)",IF($P10="T.Trang",$O10&amp;" (8A)",IF($R10="T.Trang",$Q10&amp;" (8B)",IF($T10="T.Trang",$S10&amp;"(9A)",IF($V10="T.Trang",$U10&amp;" (9B)",""))))))</f>
        <v/>
      </c>
      <c r="AM10" s="17" t="str">
        <f t="shared" ref="AM10:AM33" si="2">IF($D10="Thắng",$C10&amp;" (6A)",IF($F10="Thắng",$E10&amp;" (6B)",IF($H10="Thắng",$G10&amp;" (6C)",IF($J10="Thắng",$I10&amp;" (7A)",""))))&amp;IF($L10="Thắng",$K10&amp;" (7B)",IF($N10="Thắng",$M10&amp;" (7C)",IF($P10="Thắng",$O10&amp;" (8A)",IF($R10="Thắng",$Q10&amp;" (8B)",IF($T10="Thắng",$S10&amp;"(9A)",IF($V10="Thắng",$U10&amp;" (9B)",""))))))</f>
        <v>T (6A)</v>
      </c>
      <c r="AN10" s="17" t="str">
        <f t="shared" ref="AN10:AN33" si="3">IF($D10="Khang",$C10&amp;" (6A)",IF($F10="Khang",$E10&amp;" (6B)",IF($H10="Khang",$G10&amp;" (6C)",IF($J10="Khang",$I10&amp;" (7A)",""))))&amp;IF($L10="Khang",$K10&amp;" (7B)",IF($N10="Khang",$M10&amp;" (7C)",IF($P10="Khang",$O10&amp;" (8A)",IF($R10="Khang",$Q10&amp;" (8B)",IF($T10="Khang",$S10&amp;"(9A)",IF($V10="Khang",$U10&amp;" (9B)",""))))))</f>
        <v>T(9A)</v>
      </c>
      <c r="AO10" s="17" t="str">
        <f t="shared" ref="AO10:AO33" si="4">IF($D10="Vũ",$C10&amp;" (6A)",IF($F10="Vũ",$E10&amp;" (6B)",IF($H10="Vũ",$G10&amp;" (6C)",IF($J10="Vũ",$I10&amp;" (7A)",""))))&amp;IF($L10="Vũ",$K10&amp;" (7B)",IF($N10="Vũ",$M10&amp;" (7C)",IF($P10="Vũ",$O10&amp;" (8A)",IF($R10="Vũ",$Q10&amp;" (8B)",IF($T10="Vũ",$S10&amp;"(9A)",IF($V10="Vũ",$U10&amp;" (9B)",""))))))</f>
        <v/>
      </c>
      <c r="AP10" s="17" t="str">
        <f t="shared" ref="AP10:AP33" si="5">IF($D10="V.Anh",$C10&amp;" (6A)",IF($F10="V.Anh",$E10&amp;" (6B)",IF($H10="V.Anh",$G10&amp;" (6C)",IF($J10="V.Anh",$I10&amp;" (7A)",""))))&amp;IF($L10="V.Anh",$K10&amp;" (7B)",IF($N10="V.Anh",$M10&amp;" (7C)",IF($P10="V.Anh",$O10&amp;" (8A)",IF($R10="V.Anh",$Q10&amp;" (8B)",IF($T10="V.Anh",$S10&amp;"(9A)",IF($V10="V.Anh",$U10&amp;" (9B)",""))))))</f>
        <v/>
      </c>
      <c r="AQ10" s="17" t="str">
        <f t="shared" ref="AQ10:AQ33" si="6">IF($D10="Hoàng",$C10&amp;" (6A)",IF($F10="Hoàng",$E10&amp;" (6B)",IF($H10="Hoàng",$G10&amp;" (6C)",IF($J10="Hoàng",$I10&amp;" (7A)",""))))&amp;IF($L10="Hoàng",$K10&amp;" (7B)",IF($N10="Hoàng",$M10&amp;" (7C)",IF($P10="Hoàng",$O10&amp;" (8A)",IF($R10="Hoàng",$Q10&amp;" (8B)",IF($T10="Hoàng",$S10&amp;"(9A)",IF($V10="Hoàng",$U10&amp;" (9B)",""))))))</f>
        <v/>
      </c>
      <c r="AR10" s="17" t="str">
        <f t="shared" ref="AR10:AR33" si="7">IF($D10="Tùng",$C10&amp;" (6A)",IF($F10="Tùng",$E10&amp;" (6B)",IF($H10="Tùng",$G10&amp;" (6C)",IF($J10="Tùng",$I10&amp;" (7A)",""))))&amp;IF($L10="Tùng",$K10&amp;" (7B)",IF($N10="Tùng",$M10&amp;" (7C)",IF($P10="Tùng",$O10&amp;" (8A)",IF($R10="Tùng",$Q10&amp;" (8B)",IF($T10="Tùng",$S10&amp;"(9A)",IF($V10="Tùng",$U10&amp;" (9B)",""))))))</f>
        <v/>
      </c>
      <c r="AS10" s="17" t="str">
        <f t="shared" ref="AS10:AS33" si="8">IF($D10="Huệ",$C10&amp;" (6A)",IF($F10="Huệ",$E10&amp;" (6B)",IF($H10="Huệ",$G10&amp;" (6C)",IF($J10="Huệ",$I10&amp;" (7A)",""))))&amp;IF($L10="Huệ",$K10&amp;" (7B)",IF($N10="Huệ",$M10&amp;" (7C)",IF($P10="Huệ",$O10&amp;" (8A)",IF($R10="Huệ",$Q10&amp;" (8B)",IF($T10="Huệ",$S10&amp;"(9A)",IF($V10="Huệ",$U10&amp;" (9B)",""))))))</f>
        <v/>
      </c>
      <c r="AT10" s="17" t="str">
        <f t="shared" ref="AT10:AT33" si="9">IF($D10="Thắng",$C10&amp;" (6A)",IF($F10="Thắng",$E10&amp;" (6B)",IF($H10="Thắng",$G10&amp;" (6C)",IF($J10="Thắng",$I10&amp;" (7A)",""))))&amp;IF($L10="Thắng",$K10&amp;" (7B)",IF($N10="Thắng",$M10&amp;" (7C)",IF($P10="Thắng",$O10&amp;" (8A)",IF($R10="Thắng",$Q10&amp;" (8B)",IF($T10="Thắng",$S10&amp;"(9A)",IF($V10="Thắng",$U10&amp;" (9B)",""))))))</f>
        <v>T (6A)</v>
      </c>
      <c r="AU10" s="17" t="str">
        <f t="shared" ref="AU10:AU33" si="10">IF($D10="Lan",$C10&amp;" (6A)",IF($F10="Lan",$E10&amp;" (6B)",IF($H10="Lan",$G10&amp;" (6C)",IF($J10="Lan",$I10&amp;" (7A)",""))))&amp;IF($L10="Lan",$K10&amp;" (7B)",IF($N10="Lan",$M10&amp;" (7C)",IF($P10="Lan",$O10&amp;" (8A)",IF($R10="Lan",$Q10&amp;" (8B)",IF($T10="Lan",$S10&amp;"(9A)",IF($V10="Lan",$U10&amp;" (9B)",""))))))</f>
        <v/>
      </c>
      <c r="AV10" s="17" t="str">
        <f t="shared" ref="AV10:AV33" si="11">IF($D10="K.Trang",$C10&amp;" (6A)",IF($F10="K.Trang",$E10&amp;" (6B)",IF($H10="K.Trang",$G10&amp;" (6C)",IF($J10="K.Trang",$I10&amp;" (7A)",""))))&amp;IF($L10="K.Trang",$K10&amp;" (7B)",IF($N10="K.Trang",$M10&amp;" (7C)",IF($P10="K.Trang",$O10&amp;" (8A)",IF($R10="K.Trang",$Q10&amp;" (8B)",IF($T10="K.Trang",$S10&amp;"(9A)",IF($V10="K.Trang",$U10&amp;" (9B)",""))))))</f>
        <v>V (7C)</v>
      </c>
      <c r="AW10" s="17" t="str">
        <f t="shared" ref="AW10:AW33" si="12">IF($D10="Giang",$C10&amp;" (6A)",IF($F10="Giang",$E10&amp;" (6B)",IF($H10="Giang",$G10&amp;" (6C)",IF($J10="Giang",$I10&amp;" (7A)",""))))&amp;IF($L10="Giang",$K10&amp;" (7B)",IF($N10="Giang",$M10&amp;" (7C)",IF($P10="Giang",$O10&amp;" (8A)",IF($R10="Giang",$Q10&amp;" (8B)",IF($T10="Giang",$S10&amp;"(9A)",IF($V10="Giang",$U10&amp;" (9B)",""))))))</f>
        <v/>
      </c>
      <c r="AX10" s="17" t="str">
        <f t="shared" ref="AX10:AX33" si="13">IF($D10="Bình",$C10&amp;" (6A)",IF($F10="Bình",$E10&amp;" (6B)",IF($H10="Bình",$G10&amp;" (6C)",IF($J10="Bình",$I10&amp;" (7A)",""))))&amp;IF($L10="Bình",$K10&amp;" (7B)",IF($N10="Bình",$M10&amp;" (7C)",IF($P10="Bình",$O10&amp;" (8A)",IF($R10="Bình",$Q10&amp;" (8B)",IF($T10="Bình",$S10&amp;"(9A)",IF($V10="Bình",$U10&amp;" (9B)",""))))))</f>
        <v>V (6C)</v>
      </c>
      <c r="AY10" s="17" t="str">
        <f t="shared" ref="AY10:AY33" si="14">IF($D10="Khánh",$C10&amp;" (6A)",IF($F10="Khánh",$E10&amp;" (6B)",IF($H10="Khánh",$G10&amp;" (6C)",IF($J10="Khánh",$I10&amp;" (7A)",""))))&amp;IF($L10="Khánh",$K10&amp;" (7B)",IF($N10="Khánh",$M10&amp;" (7C)",IF($P10="Khánh",$O10&amp;" (8A)",IF($R10="Khánh",$Q10&amp;" (8B)",IF($T10="Khánh",$S10&amp;"(9A)",IF($V10="Khánh",$U10&amp;" (9B)",""))))))</f>
        <v/>
      </c>
      <c r="AZ10" s="17" t="str">
        <f t="shared" ref="AZ10:AZ33" si="15">IF($D10="Đính",$C10&amp;" (6A)",IF($F10="Đính",$E10&amp;" (6B)",IF($H10="Đính",$G10&amp;" (6C)",IF($J10="Đính",$I10&amp;" (7A)",""))))&amp;IF($L10="Đính",$K10&amp;" (7B)",IF($N10="Đính",$M10&amp;" (7C)",IF($P10="Đính",$O10&amp;" (8A)",IF($R10="Đính",$Q10&amp;" (8B)",IF($T10="Đính",$S10&amp;"(9A)",IF($V10="Đính",$U10&amp;" (9B)",""))))))</f>
        <v/>
      </c>
      <c r="BA10" s="17" t="str">
        <f t="shared" ref="BA10:BA33" si="16">IF($D10="Vinh",$C10&amp;" (6A)",IF($F10="Vinh",$E10&amp;" (6B)",IF($H10="Vinh",$G10&amp;" (6C)",IF($J10="Vinh",$I10&amp;" (7A)",""))))&amp;IF($L10="Vinh",$K10&amp;" (7B)",IF($N10="Vinh",$M10&amp;" (7C)",IF($P10="Vinh",$O10&amp;" (8A)",IF($R10="Vinh",$Q10&amp;" (8B)",IF($T10="Vinh",$S10&amp;"(9A)",IF($V10="Vinh",$U10&amp;" (9B)",""))))))</f>
        <v>A (9B)</v>
      </c>
      <c r="BB10" s="17" t="str">
        <f t="shared" ref="BB10:BB33" si="17">IF($D10="Dương",$C10&amp;" (6A)",IF($F10="Dương",$E10&amp;" (6B)",IF($H10="Dương",$G10&amp;" (6C)",IF($J10="Dương",$I10&amp;" (7A)",""))))&amp;IF($L10="Dương",$K10&amp;" (7B)",IF($N10="Dương",$M10&amp;" (7C)",IF($P10="Dương",$O10&amp;" (8A)",IF($R10="Dương",$Q10&amp;" (8B)",IF($T10="Dương",$S10&amp;"(9A)",IF($V10="Dương",$U10&amp;" (9B)",""))))))</f>
        <v/>
      </c>
      <c r="BC10" s="17" t="str">
        <f t="shared" ref="BC10:BC33" si="18">IF($D10="Bích",$C10&amp;" (6A)",IF($F10="Bích",$E10&amp;" (6B)",IF($H10="Bích",$G10&amp;" (6C)",IF($J10="Bích",$I10&amp;" (7A)",""))))&amp;IF($L10="Bích",$K10&amp;" (7B)",IF($N10="Bích",$M10&amp;" (7C)",IF($P10="Bích",$O10&amp;" (8A)",IF($R10="Bích",$Q10&amp;" (8B)",IF($T10="Bích",$S10&amp;"(9A)",IF($V10="Bích",$U10&amp;" (9B)",""))))))</f>
        <v/>
      </c>
      <c r="BD10" s="17" t="str">
        <f t="shared" ref="BD10:BD33" si="19">IF($D10="Hà",$C10&amp;" (6A)",IF($F10="Hà",$E10&amp;" (6B)",IF($H10="Hà",$G10&amp;" (6C)",IF($J10="Hà",$I10&amp;" (7A)",""))))&amp;IF($L10="Hà",$K10&amp;" (7B)",IF($N10="Hà",$M10&amp;" (7C)",IF($P10="Hà",$O10&amp;" (8A)",IF($R10="Hà",$Q10&amp;" (8B)",IF($T10="Hà",$S10&amp;"(9A)",IF($V10="Hà",$U10&amp;" (9B)",""))))))</f>
        <v/>
      </c>
      <c r="BE10" s="17" t="str">
        <f t="shared" ref="BE10:BG33" si="20">IF($D10="Thắng",$C10&amp;" (6A)",IF($F10="Thắng",$E10&amp;" (6B)",IF($H10="Thắng",$G10&amp;" (6C)",IF($J10="Thắng",$I10&amp;" (7A)",""))))&amp;IF($L10="Thắng",$K10&amp;" (7B)",IF($N10="Thắng",$M10&amp;" (7C)",IF($P10="Thắng",$O10&amp;" (8A)",IF($R10="Thắng",$Q10&amp;" (8B)",IF($T10="Thắng",$S10&amp;"(9A)",IF($V10="Thắng",$U10&amp;" (9B)",""))))))</f>
        <v>T (6A)</v>
      </c>
      <c r="BF10" s="17" t="str">
        <f t="shared" si="20"/>
        <v>T (6A)</v>
      </c>
      <c r="BG10" s="17" t="str">
        <f t="shared" si="20"/>
        <v>T (6A)</v>
      </c>
      <c r="BH10" s="5"/>
    </row>
    <row r="11" spans="1:60" ht="14.25" customHeight="1" x14ac:dyDescent="0.25">
      <c r="A11" s="560"/>
      <c r="B11" s="130">
        <v>2</v>
      </c>
      <c r="C11" s="300" t="s">
        <v>64</v>
      </c>
      <c r="D11" s="383" t="s">
        <v>38</v>
      </c>
      <c r="E11" s="300"/>
      <c r="F11" s="383"/>
      <c r="G11" s="390" t="s">
        <v>66</v>
      </c>
      <c r="H11" s="391" t="s">
        <v>47</v>
      </c>
      <c r="I11" s="421"/>
      <c r="J11" s="456"/>
      <c r="K11" s="300"/>
      <c r="L11" s="494"/>
      <c r="M11" s="300" t="s">
        <v>66</v>
      </c>
      <c r="N11" s="383" t="s">
        <v>45</v>
      </c>
      <c r="O11" s="409"/>
      <c r="P11" s="462"/>
      <c r="Q11" s="392"/>
      <c r="R11" s="393"/>
      <c r="S11" s="491" t="s">
        <v>136</v>
      </c>
      <c r="T11" s="456" t="s">
        <v>39</v>
      </c>
      <c r="U11" s="390" t="s">
        <v>62</v>
      </c>
      <c r="V11" s="297" t="s">
        <v>50</v>
      </c>
      <c r="W11" s="390"/>
      <c r="X11" s="297"/>
      <c r="Y11" s="289" t="str">
        <f t="shared" ref="Y11:Y19" si="21">IF(AND(D11&lt;&gt;F11,D11&lt;&gt;H11,D11&lt;&gt;J11,D11&lt;&gt;L11,D11&lt;&gt;N11,D11&lt;&gt;R11,D11&lt;&gt;X11,D11&lt;&gt;P11,D11&lt;&gt;T11),"","S")</f>
        <v/>
      </c>
      <c r="Z11" s="290" t="str">
        <f t="shared" ref="Z11:Z19" si="22">IF(AND(F11&lt;&gt;D11,F11&lt;&gt;H11,F11&lt;&gt;J11,F11&lt;&gt;L11,F11&lt;&gt;N11,F11&lt;&gt;R11,F11&lt;&gt;X11,F11&lt;&gt;P11,F11&lt;&gt;T11),"","S")</f>
        <v>S</v>
      </c>
      <c r="AA11" s="290" t="str">
        <f t="shared" ref="AA11:AA19" si="23">IF(AND(H11&lt;&gt;D11,H11&lt;&gt;F11,H11&lt;&gt;J11,H11&lt;&gt;L11,H11&lt;&gt;N11,H11&lt;&gt;R11,H11&lt;&gt;X11,H11&lt;&gt;P11,H11&lt;&gt;T11),"","S")</f>
        <v/>
      </c>
      <c r="AB11" s="290" t="str">
        <f t="shared" ref="AB11:AB19" si="24">IF(AND(J11&lt;&gt;D11,J11&lt;&gt;F11,J11&lt;&gt;H11,J11&lt;&gt;L11,J11&lt;&gt;N11,J11&lt;&gt;R11,J11&lt;&gt;X11,J11&lt;&gt;P11,J11&lt;&gt;T11),"","S")</f>
        <v>S</v>
      </c>
      <c r="AC11" s="290" t="str">
        <f t="shared" si="0"/>
        <v>S</v>
      </c>
      <c r="AD11" s="290" t="str">
        <f t="shared" ref="AD11:AD19" si="25">IF(AND(N11&lt;&gt;D11,N11&lt;&gt;F11,N11&lt;&gt;H11,N11&lt;&gt;J11,N11&lt;&gt;L11,N11&lt;&gt;R11,N11&lt;&gt;X11,N11&lt;&gt;P11,N11&lt;&gt;T11),"","S")</f>
        <v/>
      </c>
      <c r="AE11" s="290" t="str">
        <f t="shared" ref="AE11:AE19" si="26">IF(AND(P11&lt;&gt;D11,P11&lt;&gt;F11,P11&lt;&gt;H11,P11&lt;&gt;J11,P11&lt;&gt;L11,P11&lt;&gt;N11,P11&lt;&gt;X11,P11&lt;&gt;R11,P11&lt;&gt;T11),"","S")</f>
        <v>S</v>
      </c>
      <c r="AF11" s="290" t="str">
        <f t="shared" ref="AF11:AF19" si="27">IF(AND(R11&lt;&gt;D11,R11&lt;&gt;F11,R11&lt;&gt;H11,R11&lt;&gt;J11,R11&lt;&gt;L11,R11&lt;&gt;N11,R11&lt;&gt;X11,R11&lt;&gt;P11,R11&lt;&gt;T11),"","S")</f>
        <v>S</v>
      </c>
      <c r="AG11" s="290" t="str">
        <f t="shared" ref="AG11:AG19" si="28">IF(AND(T11&lt;&gt;D11,T11&lt;&gt;H11,T11&lt;&gt;F11,T11&lt;&gt;J11,T11&lt;&gt;L11,T11&lt;&gt;N11,T11&lt;&gt;P11,T11&lt;&gt;R11,T11&lt;&gt;X11),"","S")</f>
        <v/>
      </c>
      <c r="AH11" s="206" t="str">
        <f t="shared" ref="AH11:AH19" si="29">IF(AND(X11&lt;&gt;D11,X11&lt;&gt;H11,X11&lt;&gt;F11,X11&lt;&gt;J11,X11&lt;&gt;L11,X11&lt;&gt;N11,X11&lt;&gt;P11,X11&lt;&gt;R11,X11&lt;&gt;T11),"","S")</f>
        <v>S</v>
      </c>
      <c r="AI11" s="279"/>
      <c r="AJ11" s="231">
        <v>2</v>
      </c>
      <c r="AK11" s="131">
        <v>2</v>
      </c>
      <c r="AL11" s="17" t="str">
        <f t="shared" si="1"/>
        <v/>
      </c>
      <c r="AM11" s="17" t="str">
        <f t="shared" si="2"/>
        <v>T (6A)</v>
      </c>
      <c r="AN11" s="17" t="str">
        <f t="shared" si="3"/>
        <v>Ttc(9A)</v>
      </c>
      <c r="AO11" s="17" t="str">
        <f t="shared" si="4"/>
        <v/>
      </c>
      <c r="AP11" s="17" t="str">
        <f t="shared" si="5"/>
        <v/>
      </c>
      <c r="AQ11" s="17" t="str">
        <f t="shared" si="6"/>
        <v/>
      </c>
      <c r="AR11" s="17" t="str">
        <f t="shared" si="7"/>
        <v/>
      </c>
      <c r="AS11" s="17" t="str">
        <f t="shared" si="8"/>
        <v/>
      </c>
      <c r="AT11" s="17" t="str">
        <f t="shared" si="9"/>
        <v>T (6A)</v>
      </c>
      <c r="AU11" s="17" t="str">
        <f t="shared" si="10"/>
        <v/>
      </c>
      <c r="AV11" s="17" t="str">
        <f t="shared" si="11"/>
        <v>V (7C)</v>
      </c>
      <c r="AW11" s="17" t="str">
        <f t="shared" si="12"/>
        <v/>
      </c>
      <c r="AX11" s="17" t="str">
        <f t="shared" si="13"/>
        <v>V (6C)</v>
      </c>
      <c r="AY11" s="17" t="str">
        <f t="shared" si="14"/>
        <v/>
      </c>
      <c r="AZ11" s="17" t="str">
        <f t="shared" si="15"/>
        <v/>
      </c>
      <c r="BA11" s="17" t="str">
        <f t="shared" si="16"/>
        <v>A (9B)</v>
      </c>
      <c r="BB11" s="17" t="str">
        <f t="shared" si="17"/>
        <v/>
      </c>
      <c r="BC11" s="17" t="str">
        <f t="shared" si="18"/>
        <v/>
      </c>
      <c r="BD11" s="17" t="str">
        <f t="shared" si="19"/>
        <v/>
      </c>
      <c r="BE11" s="17" t="str">
        <f t="shared" si="20"/>
        <v>T (6A)</v>
      </c>
      <c r="BF11" s="17" t="str">
        <f t="shared" si="20"/>
        <v>T (6A)</v>
      </c>
      <c r="BG11" s="17" t="str">
        <f t="shared" si="20"/>
        <v>T (6A)</v>
      </c>
      <c r="BH11" s="5"/>
    </row>
    <row r="12" spans="1:60" ht="14.25" customHeight="1" x14ac:dyDescent="0.25">
      <c r="A12" s="560"/>
      <c r="B12" s="130">
        <v>3</v>
      </c>
      <c r="C12" s="394" t="s">
        <v>62</v>
      </c>
      <c r="D12" s="383" t="s">
        <v>50</v>
      </c>
      <c r="E12" s="300"/>
      <c r="F12" s="383"/>
      <c r="G12" s="300"/>
      <c r="H12" s="383"/>
      <c r="I12" s="416"/>
      <c r="J12" s="396"/>
      <c r="K12" s="395"/>
      <c r="L12" s="383"/>
      <c r="M12" s="300"/>
      <c r="N12" s="383"/>
      <c r="O12" s="415"/>
      <c r="P12" s="420"/>
      <c r="Q12" s="395"/>
      <c r="R12" s="420"/>
      <c r="S12" s="492" t="s">
        <v>64</v>
      </c>
      <c r="T12" s="396" t="s">
        <v>39</v>
      </c>
      <c r="U12" s="395"/>
      <c r="V12" s="397"/>
      <c r="W12" s="395"/>
      <c r="X12" s="397"/>
      <c r="Y12" s="291" t="str">
        <f t="shared" si="21"/>
        <v/>
      </c>
      <c r="Z12" s="292" t="str">
        <f t="shared" si="22"/>
        <v>S</v>
      </c>
      <c r="AA12" s="292" t="str">
        <f t="shared" si="23"/>
        <v>S</v>
      </c>
      <c r="AB12" s="292" t="str">
        <f t="shared" si="24"/>
        <v>S</v>
      </c>
      <c r="AC12" s="292" t="str">
        <f t="shared" si="0"/>
        <v>S</v>
      </c>
      <c r="AD12" s="292" t="str">
        <f t="shared" si="25"/>
        <v>S</v>
      </c>
      <c r="AE12" s="292" t="str">
        <f t="shared" si="26"/>
        <v>S</v>
      </c>
      <c r="AF12" s="293" t="str">
        <f t="shared" si="27"/>
        <v>S</v>
      </c>
      <c r="AG12" s="294" t="str">
        <f t="shared" si="28"/>
        <v/>
      </c>
      <c r="AH12" s="207" t="str">
        <f t="shared" si="29"/>
        <v>S</v>
      </c>
      <c r="AI12" s="280"/>
      <c r="AJ12" s="231"/>
      <c r="AK12" s="131">
        <v>3</v>
      </c>
      <c r="AL12" s="17" t="str">
        <f t="shared" si="1"/>
        <v/>
      </c>
      <c r="AM12" s="17" t="str">
        <f t="shared" si="2"/>
        <v/>
      </c>
      <c r="AN12" s="17" t="str">
        <f t="shared" si="3"/>
        <v>T(9A)</v>
      </c>
      <c r="AO12" s="17" t="str">
        <f t="shared" si="4"/>
        <v/>
      </c>
      <c r="AP12" s="17" t="str">
        <f t="shared" si="5"/>
        <v/>
      </c>
      <c r="AQ12" s="17" t="str">
        <f t="shared" si="6"/>
        <v/>
      </c>
      <c r="AR12" s="17" t="str">
        <f t="shared" si="7"/>
        <v/>
      </c>
      <c r="AS12" s="17" t="str">
        <f t="shared" si="8"/>
        <v/>
      </c>
      <c r="AT12" s="17" t="str">
        <f t="shared" si="9"/>
        <v/>
      </c>
      <c r="AU12" s="17" t="str">
        <f t="shared" si="10"/>
        <v/>
      </c>
      <c r="AV12" s="17" t="str">
        <f t="shared" si="11"/>
        <v/>
      </c>
      <c r="AW12" s="17" t="str">
        <f t="shared" si="12"/>
        <v/>
      </c>
      <c r="AX12" s="17" t="str">
        <f t="shared" si="13"/>
        <v/>
      </c>
      <c r="AY12" s="17" t="str">
        <f t="shared" si="14"/>
        <v/>
      </c>
      <c r="AZ12" s="17" t="str">
        <f t="shared" si="15"/>
        <v/>
      </c>
      <c r="BA12" s="17" t="str">
        <f t="shared" si="16"/>
        <v>A (6A)</v>
      </c>
      <c r="BB12" s="17" t="str">
        <f t="shared" si="17"/>
        <v/>
      </c>
      <c r="BC12" s="17" t="str">
        <f t="shared" si="18"/>
        <v/>
      </c>
      <c r="BD12" s="17" t="str">
        <f t="shared" si="19"/>
        <v/>
      </c>
      <c r="BE12" s="17" t="str">
        <f t="shared" si="20"/>
        <v/>
      </c>
      <c r="BF12" s="17" t="str">
        <f t="shared" si="20"/>
        <v/>
      </c>
      <c r="BG12" s="17" t="str">
        <f t="shared" si="20"/>
        <v/>
      </c>
      <c r="BH12" s="5"/>
    </row>
    <row r="13" spans="1:60" ht="14.25" customHeight="1" thickBot="1" x14ac:dyDescent="0.3">
      <c r="A13" s="571"/>
      <c r="B13" s="132"/>
      <c r="C13" s="300" t="s">
        <v>62</v>
      </c>
      <c r="D13" s="398" t="s">
        <v>50</v>
      </c>
      <c r="E13" s="301"/>
      <c r="F13" s="399"/>
      <c r="G13" s="301"/>
      <c r="H13" s="398"/>
      <c r="I13" s="421"/>
      <c r="J13" s="486"/>
      <c r="K13" s="400"/>
      <c r="L13" s="486"/>
      <c r="M13" s="400"/>
      <c r="N13" s="486"/>
      <c r="O13" s="495"/>
      <c r="P13" s="487"/>
      <c r="Q13" s="400"/>
      <c r="R13" s="486"/>
      <c r="S13" s="493"/>
      <c r="T13" s="486"/>
      <c r="U13" s="401"/>
      <c r="V13" s="402"/>
      <c r="W13" s="401"/>
      <c r="X13" s="402"/>
      <c r="Y13" s="291" t="str">
        <f t="shared" si="21"/>
        <v/>
      </c>
      <c r="Z13" s="292" t="str">
        <f t="shared" si="22"/>
        <v>S</v>
      </c>
      <c r="AA13" s="292" t="str">
        <f t="shared" si="23"/>
        <v>S</v>
      </c>
      <c r="AB13" s="292" t="str">
        <f t="shared" si="24"/>
        <v>S</v>
      </c>
      <c r="AC13" s="292" t="str">
        <f t="shared" si="0"/>
        <v>S</v>
      </c>
      <c r="AD13" s="292" t="str">
        <f t="shared" si="25"/>
        <v>S</v>
      </c>
      <c r="AE13" s="292" t="str">
        <f t="shared" si="26"/>
        <v>S</v>
      </c>
      <c r="AF13" s="293" t="str">
        <f t="shared" si="27"/>
        <v>S</v>
      </c>
      <c r="AG13" s="294" t="str">
        <f t="shared" si="28"/>
        <v>S</v>
      </c>
      <c r="AH13" s="207" t="str">
        <f t="shared" si="29"/>
        <v>S</v>
      </c>
      <c r="AI13" s="281"/>
      <c r="AJ13" s="231"/>
      <c r="AK13" s="131"/>
      <c r="AL13" s="17" t="str">
        <f t="shared" si="1"/>
        <v/>
      </c>
      <c r="AM13" s="17" t="str">
        <f t="shared" si="2"/>
        <v/>
      </c>
      <c r="AN13" s="17" t="str">
        <f t="shared" si="3"/>
        <v/>
      </c>
      <c r="AO13" s="17" t="str">
        <f t="shared" si="4"/>
        <v/>
      </c>
      <c r="AP13" s="17" t="str">
        <f t="shared" si="5"/>
        <v/>
      </c>
      <c r="AQ13" s="17" t="str">
        <f t="shared" si="6"/>
        <v/>
      </c>
      <c r="AR13" s="17" t="str">
        <f t="shared" si="7"/>
        <v/>
      </c>
      <c r="AS13" s="17" t="str">
        <f t="shared" si="8"/>
        <v/>
      </c>
      <c r="AT13" s="17" t="str">
        <f t="shared" si="9"/>
        <v/>
      </c>
      <c r="AU13" s="17" t="str">
        <f t="shared" si="10"/>
        <v/>
      </c>
      <c r="AV13" s="17" t="str">
        <f t="shared" si="11"/>
        <v/>
      </c>
      <c r="AW13" s="17" t="str">
        <f t="shared" si="12"/>
        <v/>
      </c>
      <c r="AX13" s="17" t="str">
        <f t="shared" si="13"/>
        <v/>
      </c>
      <c r="AY13" s="17" t="str">
        <f t="shared" si="14"/>
        <v/>
      </c>
      <c r="AZ13" s="17" t="str">
        <f t="shared" si="15"/>
        <v/>
      </c>
      <c r="BA13" s="17" t="str">
        <f t="shared" si="16"/>
        <v>A (6A)</v>
      </c>
      <c r="BB13" s="17" t="str">
        <f t="shared" si="17"/>
        <v/>
      </c>
      <c r="BC13" s="17" t="str">
        <f t="shared" si="18"/>
        <v/>
      </c>
      <c r="BD13" s="17" t="str">
        <f t="shared" si="19"/>
        <v/>
      </c>
      <c r="BE13" s="17" t="str">
        <f t="shared" si="20"/>
        <v/>
      </c>
      <c r="BF13" s="17" t="str">
        <f t="shared" si="20"/>
        <v/>
      </c>
      <c r="BG13" s="17" t="str">
        <f t="shared" si="20"/>
        <v/>
      </c>
      <c r="BH13" s="5"/>
    </row>
    <row r="14" spans="1:60" ht="14.25" customHeight="1" thickTop="1" x14ac:dyDescent="0.25">
      <c r="A14" s="570">
        <v>3</v>
      </c>
      <c r="B14" s="126">
        <v>1</v>
      </c>
      <c r="C14" s="300"/>
      <c r="D14" s="383"/>
      <c r="E14" s="378" t="s">
        <v>64</v>
      </c>
      <c r="F14" s="403" t="s">
        <v>43</v>
      </c>
      <c r="G14" s="378" t="s">
        <v>62</v>
      </c>
      <c r="H14" s="380" t="s">
        <v>50</v>
      </c>
      <c r="I14" s="388" t="s">
        <v>62</v>
      </c>
      <c r="J14" s="396" t="s">
        <v>51</v>
      </c>
      <c r="K14" s="395" t="s">
        <v>64</v>
      </c>
      <c r="L14" s="403" t="s">
        <v>135</v>
      </c>
      <c r="M14" s="395" t="s">
        <v>77</v>
      </c>
      <c r="N14" s="396" t="s">
        <v>82</v>
      </c>
      <c r="O14" s="395" t="s">
        <v>64</v>
      </c>
      <c r="P14" s="396" t="s">
        <v>39</v>
      </c>
      <c r="Q14" s="395" t="s">
        <v>66</v>
      </c>
      <c r="R14" s="396" t="s">
        <v>45</v>
      </c>
      <c r="S14" s="404" t="s">
        <v>66</v>
      </c>
      <c r="T14" s="404" t="s">
        <v>47</v>
      </c>
      <c r="U14" s="496" t="s">
        <v>64</v>
      </c>
      <c r="V14" s="297" t="s">
        <v>37</v>
      </c>
      <c r="W14" s="296" t="s">
        <v>66</v>
      </c>
      <c r="X14" s="297" t="s">
        <v>146</v>
      </c>
      <c r="Y14" s="287" t="str">
        <f t="shared" si="21"/>
        <v/>
      </c>
      <c r="Z14" s="288" t="str">
        <f t="shared" si="22"/>
        <v/>
      </c>
      <c r="AA14" s="288" t="str">
        <f t="shared" si="23"/>
        <v/>
      </c>
      <c r="AB14" s="288" t="str">
        <f t="shared" si="24"/>
        <v/>
      </c>
      <c r="AC14" s="288" t="str">
        <f t="shared" si="0"/>
        <v/>
      </c>
      <c r="AD14" s="288" t="str">
        <f t="shared" si="25"/>
        <v/>
      </c>
      <c r="AE14" s="288" t="str">
        <f t="shared" si="26"/>
        <v/>
      </c>
      <c r="AF14" s="288" t="str">
        <f t="shared" si="27"/>
        <v/>
      </c>
      <c r="AG14" s="288" t="str">
        <f t="shared" si="28"/>
        <v/>
      </c>
      <c r="AH14" s="205" t="str">
        <f t="shared" si="29"/>
        <v/>
      </c>
      <c r="AI14" s="282"/>
      <c r="AJ14" s="275"/>
      <c r="AK14" s="232">
        <v>1</v>
      </c>
      <c r="AL14" s="233" t="str">
        <f t="shared" si="1"/>
        <v>T (9B)</v>
      </c>
      <c r="AM14" s="233" t="str">
        <f t="shared" si="2"/>
        <v/>
      </c>
      <c r="AN14" s="233" t="str">
        <f t="shared" si="3"/>
        <v>T (8A)</v>
      </c>
      <c r="AO14" s="233" t="str">
        <f t="shared" si="4"/>
        <v/>
      </c>
      <c r="AP14" s="233" t="str">
        <f t="shared" si="5"/>
        <v/>
      </c>
      <c r="AQ14" s="233" t="str">
        <f t="shared" si="6"/>
        <v/>
      </c>
      <c r="AR14" s="233" t="str">
        <f t="shared" si="7"/>
        <v>T (6B)</v>
      </c>
      <c r="AS14" s="233" t="str">
        <f t="shared" si="8"/>
        <v>T (7B)</v>
      </c>
      <c r="AT14" s="233" t="str">
        <f t="shared" si="9"/>
        <v/>
      </c>
      <c r="AU14" s="233" t="str">
        <f t="shared" si="10"/>
        <v/>
      </c>
      <c r="AV14" s="233" t="str">
        <f t="shared" si="11"/>
        <v>V (8B)</v>
      </c>
      <c r="AW14" s="233" t="str">
        <f t="shared" si="12"/>
        <v/>
      </c>
      <c r="AX14" s="233" t="str">
        <f t="shared" si="13"/>
        <v>V(9A)</v>
      </c>
      <c r="AY14" s="233" t="str">
        <f t="shared" si="14"/>
        <v/>
      </c>
      <c r="AZ14" s="233" t="str">
        <f t="shared" si="15"/>
        <v/>
      </c>
      <c r="BA14" s="233" t="str">
        <f t="shared" si="16"/>
        <v>A (6C)</v>
      </c>
      <c r="BB14" s="233" t="str">
        <f t="shared" si="17"/>
        <v>A (7A)</v>
      </c>
      <c r="BC14" s="233" t="str">
        <f t="shared" si="18"/>
        <v/>
      </c>
      <c r="BD14" s="233" t="str">
        <f t="shared" si="19"/>
        <v/>
      </c>
      <c r="BE14" s="233" t="str">
        <f t="shared" si="20"/>
        <v/>
      </c>
      <c r="BF14" s="233" t="str">
        <f t="shared" si="20"/>
        <v/>
      </c>
      <c r="BG14" s="234" t="str">
        <f t="shared" si="20"/>
        <v/>
      </c>
      <c r="BH14" s="5"/>
    </row>
    <row r="15" spans="1:60" ht="14.25" customHeight="1" x14ac:dyDescent="0.25">
      <c r="A15" s="560"/>
      <c r="B15" s="130">
        <v>2</v>
      </c>
      <c r="C15" s="300"/>
      <c r="D15" s="383"/>
      <c r="E15" s="300" t="s">
        <v>64</v>
      </c>
      <c r="F15" s="383" t="s">
        <v>43</v>
      </c>
      <c r="G15" s="300" t="s">
        <v>62</v>
      </c>
      <c r="H15" s="383" t="s">
        <v>50</v>
      </c>
      <c r="I15" s="455" t="s">
        <v>62</v>
      </c>
      <c r="J15" s="456" t="s">
        <v>51</v>
      </c>
      <c r="K15" s="454" t="s">
        <v>77</v>
      </c>
      <c r="L15" s="429" t="s">
        <v>82</v>
      </c>
      <c r="M15" s="405" t="s">
        <v>64</v>
      </c>
      <c r="N15" s="406" t="s">
        <v>38</v>
      </c>
      <c r="O15" s="300" t="s">
        <v>64</v>
      </c>
      <c r="P15" s="383" t="s">
        <v>39</v>
      </c>
      <c r="Q15" s="300" t="s">
        <v>66</v>
      </c>
      <c r="R15" s="383" t="s">
        <v>45</v>
      </c>
      <c r="S15" s="407" t="s">
        <v>66</v>
      </c>
      <c r="T15" s="407" t="s">
        <v>47</v>
      </c>
      <c r="U15" s="497" t="s">
        <v>64</v>
      </c>
      <c r="V15" s="297" t="s">
        <v>37</v>
      </c>
      <c r="W15" s="296" t="s">
        <v>66</v>
      </c>
      <c r="X15" s="297" t="s">
        <v>146</v>
      </c>
      <c r="Y15" s="289" t="str">
        <f>IF(AND(D15&lt;&gt;F15,D15&lt;&gt;H15,D15&lt;&gt;J15,D15&lt;&gt;L16,D15&lt;&gt;N15,D15&lt;&gt;R15,D15&lt;&gt;X15,D15&lt;&gt;P15,D15&lt;&gt;T15),"","S")</f>
        <v/>
      </c>
      <c r="Z15" s="290" t="str">
        <f>IF(AND(F15&lt;&gt;D15,F15&lt;&gt;H15,F15&lt;&gt;J15,F15&lt;&gt;L16,F15&lt;&gt;N15,F15&lt;&gt;R15,F15&lt;&gt;X15,F15&lt;&gt;P15,F15&lt;&gt;T15),"","S")</f>
        <v/>
      </c>
      <c r="AA15" s="290" t="str">
        <f>IF(AND(H15&lt;&gt;D15,H15&lt;&gt;F15,H15&lt;&gt;J15,H15&lt;&gt;L16,H15&lt;&gt;N15,H15&lt;&gt;R15,H15&lt;&gt;X15,H15&lt;&gt;P15,H15&lt;&gt;T15),"","S")</f>
        <v/>
      </c>
      <c r="AB15" s="290" t="str">
        <f>IF(AND(J15&lt;&gt;D15,J15&lt;&gt;F15,J15&lt;&gt;H15,J15&lt;&gt;L16,J15&lt;&gt;N15,J15&lt;&gt;R15,J15&lt;&gt;X15,J15&lt;&gt;P15,J15&lt;&gt;T15),"","S")</f>
        <v/>
      </c>
      <c r="AC15" s="290" t="str">
        <f>IF(AND(L16&lt;&gt;D15,L16&lt;&gt;F15,L16&lt;&gt;H15,L16&lt;&gt;J15,L16&lt;&gt;N15,L16&lt;&gt;R15,L16&lt;&gt;X15,L16&lt;&gt;P15),"","S")</f>
        <v/>
      </c>
      <c r="AD15" s="290" t="str">
        <f>IF(AND(N15&lt;&gt;D15,N15&lt;&gt;F15,N15&lt;&gt;H15,N15&lt;&gt;J15,N15&lt;&gt;L16,N15&lt;&gt;R15,N15&lt;&gt;X15,N15&lt;&gt;P15,N15&lt;&gt;T15),"","S")</f>
        <v/>
      </c>
      <c r="AE15" s="290" t="str">
        <f>IF(AND(P15&lt;&gt;D15,P15&lt;&gt;F15,P15&lt;&gt;H15,P15&lt;&gt;J15,P15&lt;&gt;L16,P15&lt;&gt;N15,P15&lt;&gt;X15,P15&lt;&gt;R15,P15&lt;&gt;T15),"","S")</f>
        <v/>
      </c>
      <c r="AF15" s="290" t="str">
        <f>IF(AND(R15&lt;&gt;D15,R15&lt;&gt;F15,R15&lt;&gt;H15,R15&lt;&gt;J15,R15&lt;&gt;L16,R15&lt;&gt;N15,R15&lt;&gt;X15,R15&lt;&gt;P15,R15&lt;&gt;T15),"","S")</f>
        <v/>
      </c>
      <c r="AG15" s="290" t="str">
        <f>IF(AND(T15&lt;&gt;D15,T15&lt;&gt;H15,T15&lt;&gt;F15,T15&lt;&gt;J15,T15&lt;&gt;L16,T15&lt;&gt;N15,T15&lt;&gt;P15,T15&lt;&gt;R15,T15&lt;&gt;X15),"","S")</f>
        <v/>
      </c>
      <c r="AH15" s="206" t="str">
        <f>IF(AND(X15&lt;&gt;D15,X15&lt;&gt;H15,X15&lt;&gt;F15,X15&lt;&gt;J15,X15&lt;&gt;L16,X15&lt;&gt;N15,X15&lt;&gt;P15,X15&lt;&gt;R15,X15&lt;&gt;T15),"","S")</f>
        <v/>
      </c>
      <c r="AI15" s="280"/>
      <c r="AJ15" s="231"/>
      <c r="AK15" s="131">
        <v>2</v>
      </c>
      <c r="AL15" s="17" t="str">
        <f t="shared" si="1"/>
        <v>T (9B)</v>
      </c>
      <c r="AM15" s="17" t="str">
        <f t="shared" si="2"/>
        <v>T (7C)</v>
      </c>
      <c r="AN15" s="17" t="str">
        <f t="shared" si="3"/>
        <v>T (8A)</v>
      </c>
      <c r="AO15" s="17" t="str">
        <f t="shared" si="4"/>
        <v/>
      </c>
      <c r="AP15" s="17" t="str">
        <f t="shared" si="5"/>
        <v/>
      </c>
      <c r="AQ15" s="17" t="str">
        <f t="shared" si="6"/>
        <v/>
      </c>
      <c r="AR15" s="17" t="str">
        <f t="shared" si="7"/>
        <v>T (6B)</v>
      </c>
      <c r="AS15" s="17" t="str">
        <f t="shared" si="8"/>
        <v/>
      </c>
      <c r="AT15" s="17" t="str">
        <f t="shared" si="9"/>
        <v>T (7C)</v>
      </c>
      <c r="AU15" s="17" t="str">
        <f t="shared" si="10"/>
        <v/>
      </c>
      <c r="AV15" s="17" t="str">
        <f t="shared" si="11"/>
        <v>V (8B)</v>
      </c>
      <c r="AW15" s="17" t="str">
        <f t="shared" si="12"/>
        <v/>
      </c>
      <c r="AX15" s="17" t="str">
        <f t="shared" si="13"/>
        <v>V(9A)</v>
      </c>
      <c r="AY15" s="17" t="str">
        <f t="shared" si="14"/>
        <v/>
      </c>
      <c r="AZ15" s="17" t="str">
        <f t="shared" si="15"/>
        <v/>
      </c>
      <c r="BA15" s="17" t="str">
        <f t="shared" si="16"/>
        <v>A (6C)</v>
      </c>
      <c r="BB15" s="17" t="str">
        <f t="shared" si="17"/>
        <v>A (7A)</v>
      </c>
      <c r="BC15" s="17" t="str">
        <f t="shared" si="18"/>
        <v/>
      </c>
      <c r="BD15" s="17" t="str">
        <f t="shared" si="19"/>
        <v/>
      </c>
      <c r="BE15" s="17" t="str">
        <f t="shared" si="20"/>
        <v>T (7C)</v>
      </c>
      <c r="BF15" s="17" t="str">
        <f t="shared" si="20"/>
        <v>T (7C)</v>
      </c>
      <c r="BG15" s="235" t="str">
        <f t="shared" si="20"/>
        <v>T (7C)</v>
      </c>
      <c r="BH15" s="5"/>
    </row>
    <row r="16" spans="1:60" ht="14.25" customHeight="1" x14ac:dyDescent="0.25">
      <c r="A16" s="560"/>
      <c r="B16" s="436">
        <v>3</v>
      </c>
      <c r="C16" s="300"/>
      <c r="D16" s="453"/>
      <c r="E16" s="300" t="s">
        <v>77</v>
      </c>
      <c r="F16" s="383" t="s">
        <v>82</v>
      </c>
      <c r="G16" s="378" t="s">
        <v>64</v>
      </c>
      <c r="H16" s="383" t="s">
        <v>44</v>
      </c>
      <c r="I16" s="395" t="s">
        <v>76</v>
      </c>
      <c r="J16" s="396" t="s">
        <v>135</v>
      </c>
      <c r="K16" s="455" t="s">
        <v>62</v>
      </c>
      <c r="L16" s="456" t="s">
        <v>163</v>
      </c>
      <c r="M16" s="408" t="s">
        <v>62</v>
      </c>
      <c r="N16" s="396" t="s">
        <v>51</v>
      </c>
      <c r="O16" s="409" t="s">
        <v>64</v>
      </c>
      <c r="P16" s="383" t="s">
        <v>39</v>
      </c>
      <c r="Q16" s="395" t="s">
        <v>64</v>
      </c>
      <c r="R16" s="396" t="s">
        <v>37</v>
      </c>
      <c r="S16" s="404"/>
      <c r="T16" s="297"/>
      <c r="U16" s="296"/>
      <c r="V16" s="297"/>
      <c r="W16" s="296"/>
      <c r="X16" s="297"/>
      <c r="Y16" s="291" t="str">
        <f>IF(AND(D16&lt;&gt;F16,D16&lt;&gt;H16,D16&lt;&gt;J16,D16&lt;&gt;L17,D16&lt;&gt;N16,D16&lt;&gt;R16,D16&lt;&gt;X16,D16&lt;&gt;P16,D16&lt;&gt;T16),"","S")</f>
        <v>S</v>
      </c>
      <c r="Z16" s="292" t="str">
        <f>IF(AND(F16&lt;&gt;D16,F16&lt;&gt;H16,F16&lt;&gt;J16,F16&lt;&gt;L17,F16&lt;&gt;N16,F16&lt;&gt;R16,F16&lt;&gt;X16,F16&lt;&gt;P16,F16&lt;&gt;T16),"","S")</f>
        <v/>
      </c>
      <c r="AA16" s="292" t="str">
        <f>IF(AND(H16&lt;&gt;D16,H16&lt;&gt;F16,H16&lt;&gt;J16,H16&lt;&gt;L17,H16&lt;&gt;N16,H16&lt;&gt;R16,H16&lt;&gt;X16,H16&lt;&gt;P16,H16&lt;&gt;T16),"","S")</f>
        <v/>
      </c>
      <c r="AB16" s="292" t="str">
        <f>IF(AND(J16&lt;&gt;D16,J16&lt;&gt;F16,J16&lt;&gt;H16,J16&lt;&gt;L17,J16&lt;&gt;N16,J16&lt;&gt;R16,J16&lt;&gt;X16,J16&lt;&gt;P16,J16&lt;&gt;T16),"","S")</f>
        <v/>
      </c>
      <c r="AC16" s="292" t="str">
        <f>IF(AND(L17&lt;&gt;D16,L17&lt;&gt;F16,L17&lt;&gt;H16,L17&lt;&gt;J16,L17&lt;&gt;N16,L17&lt;&gt;R16,L17&lt;&gt;X16,L17&lt;&gt;P16),"","S")</f>
        <v/>
      </c>
      <c r="AD16" s="292" t="str">
        <f>IF(AND(N16&lt;&gt;D16,N16&lt;&gt;F16,N16&lt;&gt;H16,N16&lt;&gt;J16,N16&lt;&gt;L17,N16&lt;&gt;R16,N16&lt;&gt;X16,N16&lt;&gt;P16,N16&lt;&gt;T16),"","S")</f>
        <v/>
      </c>
      <c r="AE16" s="292" t="str">
        <f>IF(AND(P16&lt;&gt;D16,P16&lt;&gt;F16,P16&lt;&gt;H16,P16&lt;&gt;J16,P16&lt;&gt;L17,P16&lt;&gt;N16,P16&lt;&gt;X16,P16&lt;&gt;R16,P16&lt;&gt;T16),"","S")</f>
        <v/>
      </c>
      <c r="AF16" s="293" t="str">
        <f>IF(AND(R16&lt;&gt;D16,R16&lt;&gt;F16,R16&lt;&gt;H16,R16&lt;&gt;J16,R16&lt;&gt;L17,R16&lt;&gt;N16,R16&lt;&gt;X16,R16&lt;&gt;P16,R16&lt;&gt;T16),"","S")</f>
        <v/>
      </c>
      <c r="AG16" s="294" t="str">
        <f>IF(AND(T16&lt;&gt;D16,T16&lt;&gt;H16,T16&lt;&gt;F16,T16&lt;&gt;J16,T16&lt;&gt;L17,T16&lt;&gt;N16,T16&lt;&gt;P16,T16&lt;&gt;R16,T16&lt;&gt;X16),"","S")</f>
        <v>S</v>
      </c>
      <c r="AH16" s="207" t="str">
        <f>IF(AND(X16&lt;&gt;D16,X16&lt;&gt;H16,X16&lt;&gt;F16,X16&lt;&gt;J16,X16&lt;&gt;L17,X16&lt;&gt;N16,X16&lt;&gt;P16,X16&lt;&gt;R16,X16&lt;&gt;T16),"","S")</f>
        <v>S</v>
      </c>
      <c r="AI16" s="280"/>
      <c r="AJ16" s="231"/>
      <c r="AK16" s="131">
        <v>3</v>
      </c>
      <c r="AL16" s="17" t="str">
        <f t="shared" si="1"/>
        <v>T (8B)</v>
      </c>
      <c r="AM16" s="17" t="str">
        <f t="shared" si="2"/>
        <v/>
      </c>
      <c r="AN16" s="17" t="str">
        <f t="shared" si="3"/>
        <v>T (8A)</v>
      </c>
      <c r="AO16" s="17" t="str">
        <f t="shared" si="4"/>
        <v/>
      </c>
      <c r="AP16" s="17" t="str">
        <f t="shared" si="5"/>
        <v/>
      </c>
      <c r="AQ16" s="17" t="str">
        <f t="shared" si="6"/>
        <v/>
      </c>
      <c r="AR16" s="17" t="str">
        <f t="shared" si="7"/>
        <v/>
      </c>
      <c r="AS16" s="17" t="str">
        <f t="shared" si="8"/>
        <v>KNS (7A)</v>
      </c>
      <c r="AT16" s="17" t="str">
        <f t="shared" si="9"/>
        <v/>
      </c>
      <c r="AU16" s="17" t="str">
        <f t="shared" si="10"/>
        <v>T (6C)</v>
      </c>
      <c r="AV16" s="17" t="str">
        <f t="shared" si="11"/>
        <v/>
      </c>
      <c r="AW16" s="17" t="str">
        <f t="shared" si="12"/>
        <v/>
      </c>
      <c r="AX16" s="17" t="str">
        <f t="shared" si="13"/>
        <v/>
      </c>
      <c r="AY16" s="17" t="str">
        <f t="shared" si="14"/>
        <v/>
      </c>
      <c r="AZ16" s="17" t="str">
        <f t="shared" si="15"/>
        <v/>
      </c>
      <c r="BA16" s="17" t="str">
        <f t="shared" si="16"/>
        <v/>
      </c>
      <c r="BB16" s="17" t="str">
        <f t="shared" si="17"/>
        <v>A (7C)</v>
      </c>
      <c r="BC16" s="17" t="str">
        <f t="shared" si="18"/>
        <v/>
      </c>
      <c r="BD16" s="17" t="str">
        <f t="shared" si="19"/>
        <v/>
      </c>
      <c r="BE16" s="17" t="str">
        <f t="shared" si="20"/>
        <v/>
      </c>
      <c r="BF16" s="17" t="str">
        <f t="shared" si="20"/>
        <v/>
      </c>
      <c r="BG16" s="235" t="str">
        <f t="shared" si="20"/>
        <v/>
      </c>
      <c r="BH16" s="5"/>
    </row>
    <row r="17" spans="1:60" ht="14.25" customHeight="1" thickBot="1" x14ac:dyDescent="0.3">
      <c r="A17" s="571"/>
      <c r="B17" s="431"/>
      <c r="C17" s="410"/>
      <c r="D17" s="398"/>
      <c r="E17" s="410"/>
      <c r="F17" s="302"/>
      <c r="G17" s="378" t="s">
        <v>64</v>
      </c>
      <c r="H17" s="398" t="s">
        <v>44</v>
      </c>
      <c r="I17" s="455" t="s">
        <v>77</v>
      </c>
      <c r="J17" s="422" t="s">
        <v>82</v>
      </c>
      <c r="K17" s="395" t="s">
        <v>62</v>
      </c>
      <c r="L17" s="396" t="s">
        <v>163</v>
      </c>
      <c r="M17" s="409" t="s">
        <v>62</v>
      </c>
      <c r="N17" s="383" t="s">
        <v>51</v>
      </c>
      <c r="O17" s="134" t="s">
        <v>79</v>
      </c>
      <c r="P17" s="510" t="s">
        <v>47</v>
      </c>
      <c r="Q17" s="511" t="s">
        <v>79</v>
      </c>
      <c r="R17" s="512" t="s">
        <v>45</v>
      </c>
      <c r="S17" s="493"/>
      <c r="T17" s="480"/>
      <c r="U17" s="498"/>
      <c r="V17" s="402"/>
      <c r="W17" s="498"/>
      <c r="X17" s="402"/>
      <c r="Y17" s="291" t="str">
        <f>IF(AND(D17&lt;&gt;F17,D17&lt;&gt;H17,D17&lt;&gt;J17,D17&lt;&gt;L18,D17&lt;&gt;N17,D17&lt;&gt;R17,D17&lt;&gt;X17,D17&lt;&gt;P17,D17&lt;&gt;T17),"","S")</f>
        <v>S</v>
      </c>
      <c r="Z17" s="292" t="str">
        <f>IF(AND(F17&lt;&gt;D17,F17&lt;&gt;H17,F17&lt;&gt;J17,F17&lt;&gt;L18,F17&lt;&gt;N17,F17&lt;&gt;R17,F17&lt;&gt;X17,F17&lt;&gt;P17,F17&lt;&gt;T17),"","S")</f>
        <v>S</v>
      </c>
      <c r="AA17" s="292" t="str">
        <f>IF(AND(H17&lt;&gt;D17,H17&lt;&gt;F17,H17&lt;&gt;J17,H17&lt;&gt;L18,H17&lt;&gt;N17,H17&lt;&gt;R17,H17&lt;&gt;X17,H17&lt;&gt;P17,H17&lt;&gt;T17),"","S")</f>
        <v/>
      </c>
      <c r="AB17" s="292" t="str">
        <f>IF(AND(J17&lt;&gt;D17,J17&lt;&gt;F17,J17&lt;&gt;H17,J17&lt;&gt;L18,J17&lt;&gt;N17,J17&lt;&gt;R17,J17&lt;&gt;X17,J17&lt;&gt;P17,J17&lt;&gt;T17),"","S")</f>
        <v/>
      </c>
      <c r="AC17" s="292" t="str">
        <f>IF(AND(L18&lt;&gt;D17,L18&lt;&gt;F17,L18&lt;&gt;H17,L18&lt;&gt;J17,L18&lt;&gt;N17,L18&lt;&gt;R17,L18&lt;&gt;X17,L18&lt;&gt;P17),"","S")</f>
        <v/>
      </c>
      <c r="AD17" s="292" t="str">
        <f>IF(AND(N17&lt;&gt;D17,N17&lt;&gt;F17,N17&lt;&gt;H17,N17&lt;&gt;J17,N17&lt;&gt;L18,N17&lt;&gt;R17,N17&lt;&gt;X17,N17&lt;&gt;P17,N17&lt;&gt;T17),"","S")</f>
        <v/>
      </c>
      <c r="AE17" s="292" t="str">
        <f>IF(AND(P17&lt;&gt;D17,P17&lt;&gt;F17,P17&lt;&gt;H17,P17&lt;&gt;J17,P17&lt;&gt;L18,P17&lt;&gt;N17,P17&lt;&gt;X17,P17&lt;&gt;R17,P17&lt;&gt;T17),"","S")</f>
        <v/>
      </c>
      <c r="AF17" s="293" t="str">
        <f>IF(AND(R17&lt;&gt;D17,R17&lt;&gt;F17,R17&lt;&gt;H17,R17&lt;&gt;J17,R17&lt;&gt;L18,R17&lt;&gt;N17,R17&lt;&gt;X17,R17&lt;&gt;P17,R17&lt;&gt;T17),"","S")</f>
        <v/>
      </c>
      <c r="AG17" s="294" t="str">
        <f>IF(AND(T17&lt;&gt;D17,T17&lt;&gt;H17,T17&lt;&gt;F17,T17&lt;&gt;J17,T17&lt;&gt;L18,T17&lt;&gt;N17,T17&lt;&gt;P17,T17&lt;&gt;R17,T17&lt;&gt;X17),"","S")</f>
        <v>S</v>
      </c>
      <c r="AH17" s="207" t="str">
        <f>IF(AND(X17&lt;&gt;D17,X17&lt;&gt;H17,X17&lt;&gt;F17,X17&lt;&gt;J17,X17&lt;&gt;L18,X17&lt;&gt;N17,X17&lt;&gt;P17,X17&lt;&gt;R17,X17&lt;&gt;T17),"","S")</f>
        <v>S</v>
      </c>
      <c r="AI17" s="281"/>
      <c r="AJ17" s="276"/>
      <c r="AK17" s="236"/>
      <c r="AL17" s="237" t="str">
        <f t="shared" si="1"/>
        <v/>
      </c>
      <c r="AM17" s="237" t="str">
        <f t="shared" si="2"/>
        <v/>
      </c>
      <c r="AN17" s="237" t="str">
        <f t="shared" si="3"/>
        <v/>
      </c>
      <c r="AO17" s="237" t="str">
        <f t="shared" si="4"/>
        <v/>
      </c>
      <c r="AP17" s="237" t="str">
        <f t="shared" si="5"/>
        <v/>
      </c>
      <c r="AQ17" s="237" t="str">
        <f t="shared" si="6"/>
        <v/>
      </c>
      <c r="AR17" s="237" t="str">
        <f t="shared" si="7"/>
        <v/>
      </c>
      <c r="AS17" s="237" t="str">
        <f t="shared" si="8"/>
        <v/>
      </c>
      <c r="AT17" s="237" t="str">
        <f t="shared" si="9"/>
        <v/>
      </c>
      <c r="AU17" s="237" t="str">
        <f t="shared" si="10"/>
        <v>T (6C)</v>
      </c>
      <c r="AV17" s="237" t="str">
        <f t="shared" si="11"/>
        <v>HĐ (8B)</v>
      </c>
      <c r="AW17" s="237" t="str">
        <f t="shared" si="12"/>
        <v/>
      </c>
      <c r="AX17" s="237" t="str">
        <f t="shared" si="13"/>
        <v>HĐ (8A)</v>
      </c>
      <c r="AY17" s="237" t="str">
        <f t="shared" si="14"/>
        <v/>
      </c>
      <c r="AZ17" s="237" t="str">
        <f t="shared" si="15"/>
        <v/>
      </c>
      <c r="BA17" s="237" t="str">
        <f t="shared" si="16"/>
        <v/>
      </c>
      <c r="BB17" s="237" t="str">
        <f t="shared" si="17"/>
        <v>A (7C)</v>
      </c>
      <c r="BC17" s="237" t="str">
        <f t="shared" si="18"/>
        <v/>
      </c>
      <c r="BD17" s="237" t="str">
        <f t="shared" si="19"/>
        <v/>
      </c>
      <c r="BE17" s="237" t="str">
        <f t="shared" si="20"/>
        <v/>
      </c>
      <c r="BF17" s="237" t="str">
        <f t="shared" si="20"/>
        <v/>
      </c>
      <c r="BG17" s="238" t="str">
        <f t="shared" si="20"/>
        <v/>
      </c>
      <c r="BH17" s="5"/>
    </row>
    <row r="18" spans="1:60" ht="14.25" customHeight="1" thickTop="1" x14ac:dyDescent="0.25">
      <c r="A18" s="570">
        <v>4</v>
      </c>
      <c r="B18" s="126">
        <v>1</v>
      </c>
      <c r="C18" s="300" t="s">
        <v>66</v>
      </c>
      <c r="D18" s="383" t="s">
        <v>48</v>
      </c>
      <c r="E18" s="378" t="s">
        <v>66</v>
      </c>
      <c r="F18" s="379" t="s">
        <v>46</v>
      </c>
      <c r="G18" s="395"/>
      <c r="H18" s="396"/>
      <c r="I18" s="378" t="s">
        <v>80</v>
      </c>
      <c r="J18" s="379" t="s">
        <v>162</v>
      </c>
      <c r="K18" s="378" t="s">
        <v>76</v>
      </c>
      <c r="L18" s="379" t="s">
        <v>135</v>
      </c>
      <c r="M18" s="378" t="s">
        <v>66</v>
      </c>
      <c r="N18" s="379" t="s">
        <v>45</v>
      </c>
      <c r="O18" s="388" t="s">
        <v>62</v>
      </c>
      <c r="P18" s="403" t="s">
        <v>51</v>
      </c>
      <c r="Q18" s="388" t="s">
        <v>72</v>
      </c>
      <c r="R18" s="379" t="s">
        <v>41</v>
      </c>
      <c r="S18" s="404"/>
      <c r="T18" s="397"/>
      <c r="U18" s="412" t="s">
        <v>64</v>
      </c>
      <c r="V18" s="413" t="s">
        <v>37</v>
      </c>
      <c r="W18" s="412" t="s">
        <v>62</v>
      </c>
      <c r="X18" s="413" t="s">
        <v>165</v>
      </c>
      <c r="Y18" s="287" t="str">
        <f t="shared" si="21"/>
        <v/>
      </c>
      <c r="Z18" s="288" t="str">
        <f t="shared" si="22"/>
        <v/>
      </c>
      <c r="AA18" s="288" t="str">
        <f t="shared" si="23"/>
        <v>S</v>
      </c>
      <c r="AB18" s="288" t="str">
        <f t="shared" si="24"/>
        <v/>
      </c>
      <c r="AC18" s="288" t="str">
        <f t="shared" ref="AC18:AC33" si="30">IF(AND(L18&lt;&gt;D18,L18&lt;&gt;F18,L18&lt;&gt;H18,L18&lt;&gt;J18,L18&lt;&gt;N18,L18&lt;&gt;R18,L18&lt;&gt;X18,L18&lt;&gt;P18),"","S")</f>
        <v/>
      </c>
      <c r="AD18" s="288" t="str">
        <f t="shared" si="25"/>
        <v/>
      </c>
      <c r="AE18" s="288" t="str">
        <f t="shared" si="26"/>
        <v/>
      </c>
      <c r="AF18" s="288" t="str">
        <f t="shared" si="27"/>
        <v/>
      </c>
      <c r="AG18" s="288" t="str">
        <f t="shared" si="28"/>
        <v>S</v>
      </c>
      <c r="AH18" s="205" t="str">
        <f t="shared" si="29"/>
        <v/>
      </c>
      <c r="AI18" s="282"/>
      <c r="AJ18" s="231"/>
      <c r="AK18" s="131">
        <v>1</v>
      </c>
      <c r="AL18" s="15" t="str">
        <f t="shared" si="1"/>
        <v>T (9B)</v>
      </c>
      <c r="AM18" s="15" t="str">
        <f t="shared" si="2"/>
        <v/>
      </c>
      <c r="AN18" s="15" t="str">
        <f t="shared" si="3"/>
        <v/>
      </c>
      <c r="AO18" s="15" t="str">
        <f t="shared" si="4"/>
        <v/>
      </c>
      <c r="AP18" s="15" t="str">
        <f t="shared" si="5"/>
        <v>Si (8B)</v>
      </c>
      <c r="AQ18" s="15" t="str">
        <f t="shared" si="6"/>
        <v/>
      </c>
      <c r="AR18" s="15" t="str">
        <f t="shared" si="7"/>
        <v/>
      </c>
      <c r="AS18" s="15" t="str">
        <f t="shared" si="8"/>
        <v>KNS (7B)</v>
      </c>
      <c r="AT18" s="15" t="str">
        <f t="shared" si="9"/>
        <v/>
      </c>
      <c r="AU18" s="15" t="str">
        <f t="shared" si="10"/>
        <v/>
      </c>
      <c r="AV18" s="15" t="str">
        <f t="shared" si="11"/>
        <v>V (7C)</v>
      </c>
      <c r="AW18" s="15" t="str">
        <f t="shared" si="12"/>
        <v>V (6B)</v>
      </c>
      <c r="AX18" s="15" t="str">
        <f t="shared" si="13"/>
        <v/>
      </c>
      <c r="AY18" s="15" t="str">
        <f t="shared" si="14"/>
        <v>V (6A)</v>
      </c>
      <c r="AZ18" s="15" t="str">
        <f t="shared" si="15"/>
        <v/>
      </c>
      <c r="BA18" s="15" t="str">
        <f t="shared" si="16"/>
        <v/>
      </c>
      <c r="BB18" s="15" t="str">
        <f t="shared" si="17"/>
        <v>A (8A)</v>
      </c>
      <c r="BC18" s="15" t="str">
        <f t="shared" si="18"/>
        <v/>
      </c>
      <c r="BD18" s="15" t="str">
        <f t="shared" si="19"/>
        <v/>
      </c>
      <c r="BE18" s="15" t="str">
        <f t="shared" si="20"/>
        <v/>
      </c>
      <c r="BF18" s="15" t="str">
        <f t="shared" si="20"/>
        <v/>
      </c>
      <c r="BG18" s="15" t="str">
        <f t="shared" si="20"/>
        <v/>
      </c>
      <c r="BH18" s="5"/>
    </row>
    <row r="19" spans="1:60" ht="14.25" customHeight="1" x14ac:dyDescent="0.25">
      <c r="A19" s="560"/>
      <c r="B19" s="130">
        <v>2</v>
      </c>
      <c r="C19" s="300" t="s">
        <v>66</v>
      </c>
      <c r="D19" s="383" t="s">
        <v>48</v>
      </c>
      <c r="E19" s="300" t="s">
        <v>66</v>
      </c>
      <c r="F19" s="383" t="s">
        <v>46</v>
      </c>
      <c r="G19" s="390"/>
      <c r="H19" s="391"/>
      <c r="I19" s="300" t="s">
        <v>66</v>
      </c>
      <c r="J19" s="383" t="s">
        <v>45</v>
      </c>
      <c r="K19" s="300" t="s">
        <v>80</v>
      </c>
      <c r="L19" s="383" t="s">
        <v>162</v>
      </c>
      <c r="M19" s="409" t="s">
        <v>76</v>
      </c>
      <c r="N19" s="383" t="s">
        <v>135</v>
      </c>
      <c r="O19" s="300" t="s">
        <v>62</v>
      </c>
      <c r="P19" s="383" t="s">
        <v>51</v>
      </c>
      <c r="Q19" s="528" t="s">
        <v>72</v>
      </c>
      <c r="R19" s="414" t="s">
        <v>41</v>
      </c>
      <c r="S19" s="407"/>
      <c r="T19" s="297"/>
      <c r="U19" s="415" t="s">
        <v>64</v>
      </c>
      <c r="V19" s="397" t="s">
        <v>37</v>
      </c>
      <c r="W19" s="415" t="s">
        <v>62</v>
      </c>
      <c r="X19" s="397" t="s">
        <v>165</v>
      </c>
      <c r="Y19" s="289" t="str">
        <f t="shared" si="21"/>
        <v/>
      </c>
      <c r="Z19" s="290" t="str">
        <f t="shared" si="22"/>
        <v/>
      </c>
      <c r="AA19" s="290" t="str">
        <f t="shared" si="23"/>
        <v>S</v>
      </c>
      <c r="AB19" s="290" t="str">
        <f t="shared" si="24"/>
        <v/>
      </c>
      <c r="AC19" s="290" t="str">
        <f t="shared" si="30"/>
        <v/>
      </c>
      <c r="AD19" s="290" t="str">
        <f t="shared" si="25"/>
        <v/>
      </c>
      <c r="AE19" s="290" t="str">
        <f t="shared" si="26"/>
        <v/>
      </c>
      <c r="AF19" s="290" t="str">
        <f t="shared" si="27"/>
        <v/>
      </c>
      <c r="AG19" s="290" t="str">
        <f t="shared" si="28"/>
        <v>S</v>
      </c>
      <c r="AH19" s="206" t="str">
        <f t="shared" si="29"/>
        <v/>
      </c>
      <c r="AI19" s="280"/>
      <c r="AJ19" s="231">
        <v>4</v>
      </c>
      <c r="AK19" s="131">
        <v>2</v>
      </c>
      <c r="AL19" s="17" t="str">
        <f t="shared" si="1"/>
        <v>T (9B)</v>
      </c>
      <c r="AM19" s="17" t="str">
        <f t="shared" si="2"/>
        <v/>
      </c>
      <c r="AN19" s="17" t="str">
        <f t="shared" si="3"/>
        <v/>
      </c>
      <c r="AO19" s="17" t="str">
        <f t="shared" si="4"/>
        <v/>
      </c>
      <c r="AP19" s="17" t="str">
        <f t="shared" si="5"/>
        <v>Si (8B)</v>
      </c>
      <c r="AQ19" s="17" t="str">
        <f t="shared" si="6"/>
        <v/>
      </c>
      <c r="AR19" s="17" t="str">
        <f t="shared" si="7"/>
        <v/>
      </c>
      <c r="AS19" s="17" t="str">
        <f t="shared" si="8"/>
        <v>KNS (7C)</v>
      </c>
      <c r="AT19" s="17" t="str">
        <f t="shared" si="9"/>
        <v/>
      </c>
      <c r="AU19" s="17" t="str">
        <f t="shared" si="10"/>
        <v/>
      </c>
      <c r="AV19" s="17" t="str">
        <f t="shared" si="11"/>
        <v>V (7A)</v>
      </c>
      <c r="AW19" s="17" t="str">
        <f t="shared" si="12"/>
        <v>V (6B)</v>
      </c>
      <c r="AX19" s="17" t="str">
        <f t="shared" si="13"/>
        <v/>
      </c>
      <c r="AY19" s="17" t="str">
        <f t="shared" si="14"/>
        <v>V (6A)</v>
      </c>
      <c r="AZ19" s="17" t="str">
        <f t="shared" si="15"/>
        <v/>
      </c>
      <c r="BA19" s="17" t="str">
        <f t="shared" si="16"/>
        <v/>
      </c>
      <c r="BB19" s="17" t="str">
        <f t="shared" si="17"/>
        <v>A (8A)</v>
      </c>
      <c r="BC19" s="17" t="str">
        <f t="shared" si="18"/>
        <v/>
      </c>
      <c r="BD19" s="17" t="str">
        <f t="shared" si="19"/>
        <v/>
      </c>
      <c r="BE19" s="17" t="str">
        <f t="shared" si="20"/>
        <v/>
      </c>
      <c r="BF19" s="17" t="str">
        <f t="shared" si="20"/>
        <v/>
      </c>
      <c r="BG19" s="17" t="str">
        <f t="shared" si="20"/>
        <v/>
      </c>
      <c r="BH19" s="5"/>
    </row>
    <row r="20" spans="1:60" ht="14.25" customHeight="1" x14ac:dyDescent="0.25">
      <c r="A20" s="560"/>
      <c r="B20" s="130">
        <v>3</v>
      </c>
      <c r="C20" s="300"/>
      <c r="D20" s="383"/>
      <c r="E20" s="300" t="s">
        <v>62</v>
      </c>
      <c r="F20" s="383" t="s">
        <v>165</v>
      </c>
      <c r="G20" s="395"/>
      <c r="H20" s="396"/>
      <c r="I20" s="300"/>
      <c r="J20" s="383"/>
      <c r="K20" s="409" t="s">
        <v>66</v>
      </c>
      <c r="L20" s="383" t="s">
        <v>46</v>
      </c>
      <c r="M20" s="300" t="s">
        <v>80</v>
      </c>
      <c r="N20" s="383" t="s">
        <v>162</v>
      </c>
      <c r="O20" s="300" t="s">
        <v>72</v>
      </c>
      <c r="P20" s="383" t="s">
        <v>41</v>
      </c>
      <c r="Q20" s="416" t="s">
        <v>66</v>
      </c>
      <c r="R20" s="417" t="s">
        <v>45</v>
      </c>
      <c r="S20" s="407"/>
      <c r="T20" s="297"/>
      <c r="U20" s="296" t="s">
        <v>137</v>
      </c>
      <c r="V20" s="297" t="s">
        <v>146</v>
      </c>
      <c r="W20" s="296" t="s">
        <v>66</v>
      </c>
      <c r="X20" s="297" t="s">
        <v>47</v>
      </c>
      <c r="Y20" s="291" t="str">
        <f>IF(AND(D20&lt;&gt;F20,D20&lt;&gt;H20,D20&lt;&gt;J20,D20&lt;&gt;L20,D20&lt;&gt;N20,D20&lt;&gt;R20,D20&lt;&gt;X20,D20&lt;&gt;P20,D20&lt;&gt;T20),"","S")</f>
        <v>S</v>
      </c>
      <c r="Z20" s="292" t="str">
        <f>IF(AND(F20&lt;&gt;D20,F20&lt;&gt;H20,F20&lt;&gt;J20,F20&lt;&gt;L20,F20&lt;&gt;N20,F20&lt;&gt;R20,F20&lt;&gt;X20,F20&lt;&gt;P20,F20&lt;&gt;T20),"","S")</f>
        <v/>
      </c>
      <c r="AA20" s="292" t="str">
        <f>IF(AND(H20&lt;&gt;D20,H20&lt;&gt;F20,H20&lt;&gt;J20,H20&lt;&gt;L20,H20&lt;&gt;N20,H20&lt;&gt;R20,H20&lt;&gt;X20,H20&lt;&gt;P20,H20&lt;&gt;T20),"","S")</f>
        <v>S</v>
      </c>
      <c r="AB20" s="292" t="str">
        <f>IF(AND(J20&lt;&gt;D20,J20&lt;&gt;F20,J20&lt;&gt;H20,J20&lt;&gt;L20,J20&lt;&gt;N20,J20&lt;&gt;R20,J20&lt;&gt;X20,J20&lt;&gt;P20,J20&lt;&gt;T20),"","S")</f>
        <v>S</v>
      </c>
      <c r="AC20" s="292" t="str">
        <f t="shared" si="30"/>
        <v/>
      </c>
      <c r="AD20" s="292" t="str">
        <f>IF(AND(N20&lt;&gt;D20,N20&lt;&gt;F20,N20&lt;&gt;H20,N20&lt;&gt;J20,N20&lt;&gt;L20,N20&lt;&gt;R20,N20&lt;&gt;X20,N20&lt;&gt;P20,N20&lt;&gt;T20),"","S")</f>
        <v/>
      </c>
      <c r="AE20" s="292" t="str">
        <f>IF(AND(P20&lt;&gt;D20,P20&lt;&gt;F20,P20&lt;&gt;H20,P20&lt;&gt;J20,P20&lt;&gt;L20,P20&lt;&gt;N20,P20&lt;&gt;X20,P20&lt;&gt;R20,P20&lt;&gt;T20),"","S")</f>
        <v/>
      </c>
      <c r="AF20" s="293" t="str">
        <f>IF(AND(R20&lt;&gt;D20,R20&lt;&gt;F20,R20&lt;&gt;H20,R20&lt;&gt;J20,R20&lt;&gt;L20,R20&lt;&gt;N20,R20&lt;&gt;X20,R20&lt;&gt;P20,R20&lt;&gt;T20),"","S")</f>
        <v/>
      </c>
      <c r="AG20" s="294" t="str">
        <f>IF(AND(T20&lt;&gt;D20,T20&lt;&gt;H20,T20&lt;&gt;F20,T20&lt;&gt;J20,T20&lt;&gt;L20,T20&lt;&gt;N20,T20&lt;&gt;P20,T20&lt;&gt;R20,T20&lt;&gt;X20),"","S")</f>
        <v>S</v>
      </c>
      <c r="AH20" s="207" t="str">
        <f>IF(AND(X20&lt;&gt;D20,X20&lt;&gt;H20,X20&lt;&gt;F20,X20&lt;&gt;J20,X20&lt;&gt;L20,X20&lt;&gt;N20,X20&lt;&gt;P20,X20&lt;&gt;R20,X20&lt;&gt;T20),"","S")</f>
        <v/>
      </c>
      <c r="AI20" s="280"/>
      <c r="AJ20" s="231"/>
      <c r="AK20" s="131">
        <v>3</v>
      </c>
      <c r="AL20" s="17" t="str">
        <f t="shared" si="1"/>
        <v/>
      </c>
      <c r="AM20" s="17" t="str">
        <f t="shared" si="2"/>
        <v/>
      </c>
      <c r="AN20" s="17" t="str">
        <f t="shared" si="3"/>
        <v/>
      </c>
      <c r="AO20" s="17" t="str">
        <f t="shared" si="4"/>
        <v/>
      </c>
      <c r="AP20" s="17" t="str">
        <f t="shared" si="5"/>
        <v>Si (8A)</v>
      </c>
      <c r="AQ20" s="17" t="str">
        <f t="shared" si="6"/>
        <v/>
      </c>
      <c r="AR20" s="17" t="str">
        <f t="shared" si="7"/>
        <v/>
      </c>
      <c r="AS20" s="17" t="str">
        <f t="shared" si="8"/>
        <v/>
      </c>
      <c r="AT20" s="17" t="str">
        <f t="shared" si="9"/>
        <v/>
      </c>
      <c r="AU20" s="17" t="str">
        <f t="shared" si="10"/>
        <v/>
      </c>
      <c r="AV20" s="17" t="str">
        <f t="shared" si="11"/>
        <v>V (8B)</v>
      </c>
      <c r="AW20" s="17" t="str">
        <f t="shared" si="12"/>
        <v>V (7B)</v>
      </c>
      <c r="AX20" s="17" t="str">
        <f t="shared" si="13"/>
        <v/>
      </c>
      <c r="AY20" s="17" t="str">
        <f t="shared" si="14"/>
        <v/>
      </c>
      <c r="AZ20" s="17" t="str">
        <f t="shared" si="15"/>
        <v/>
      </c>
      <c r="BA20" s="17" t="str">
        <f t="shared" si="16"/>
        <v/>
      </c>
      <c r="BB20" s="17" t="str">
        <f t="shared" si="17"/>
        <v/>
      </c>
      <c r="BC20" s="17" t="str">
        <f t="shared" si="18"/>
        <v/>
      </c>
      <c r="BD20" s="17" t="str">
        <f t="shared" si="19"/>
        <v/>
      </c>
      <c r="BE20" s="17" t="str">
        <f t="shared" si="20"/>
        <v/>
      </c>
      <c r="BF20" s="17" t="str">
        <f t="shared" si="20"/>
        <v/>
      </c>
      <c r="BG20" s="17" t="str">
        <f t="shared" si="20"/>
        <v/>
      </c>
      <c r="BH20" s="5"/>
    </row>
    <row r="21" spans="1:60" ht="14.25" customHeight="1" thickBot="1" x14ac:dyDescent="0.3">
      <c r="A21" s="571"/>
      <c r="B21" s="132"/>
      <c r="C21" s="410"/>
      <c r="D21" s="398"/>
      <c r="E21" s="300"/>
      <c r="F21" s="383"/>
      <c r="G21" s="390"/>
      <c r="H21" s="391"/>
      <c r="I21" s="410"/>
      <c r="J21" s="398"/>
      <c r="K21" s="411"/>
      <c r="L21" s="398"/>
      <c r="M21" s="411"/>
      <c r="N21" s="418"/>
      <c r="O21" s="300" t="s">
        <v>72</v>
      </c>
      <c r="P21" s="383" t="s">
        <v>41</v>
      </c>
      <c r="Q21" s="300"/>
      <c r="R21" s="396"/>
      <c r="S21" s="493"/>
      <c r="T21" s="480"/>
      <c r="U21" s="296"/>
      <c r="V21" s="297"/>
      <c r="W21" s="479" t="s">
        <v>66</v>
      </c>
      <c r="X21" s="480" t="s">
        <v>47</v>
      </c>
      <c r="Y21" s="481" t="str">
        <f>IF(AND(D21&lt;&gt;F21,D21&lt;&gt;H21,D21&lt;&gt;J21,D21&lt;&gt;L21,D21&lt;&gt;N21,D21&lt;&gt;R21,D21&lt;&gt;X21,D21&lt;&gt;P21,D21&lt;&gt;T21),"","S")</f>
        <v>S</v>
      </c>
      <c r="Z21" s="482" t="str">
        <f>IF(AND(F21&lt;&gt;D21,F21&lt;&gt;H21,F21&lt;&gt;J21,F21&lt;&gt;L21,F21&lt;&gt;N21,F21&lt;&gt;R21,F21&lt;&gt;X21,F21&lt;&gt;P21,F21&lt;&gt;T21),"","S")</f>
        <v>S</v>
      </c>
      <c r="AA21" s="482" t="str">
        <f>IF(AND(H21&lt;&gt;D21,H21&lt;&gt;F21,H21&lt;&gt;J21,H21&lt;&gt;L21,H21&lt;&gt;N21,H21&lt;&gt;R21,H21&lt;&gt;X21,H21&lt;&gt;P21,H21&lt;&gt;T21),"","S")</f>
        <v>S</v>
      </c>
      <c r="AB21" s="482" t="str">
        <f>IF(AND(J21&lt;&gt;D21,J21&lt;&gt;F21,J21&lt;&gt;H21,J21&lt;&gt;L21,J21&lt;&gt;N21,J21&lt;&gt;R21,J21&lt;&gt;X21,J21&lt;&gt;P21,J21&lt;&gt;T21),"","S")</f>
        <v>S</v>
      </c>
      <c r="AC21" s="482" t="str">
        <f>IF(AND(L21&lt;&gt;D21,L21&lt;&gt;F21,L21&lt;&gt;H21,L21&lt;&gt;J21,L21&lt;&gt;N21,L21&lt;&gt;R21,L21&lt;&gt;X21,L21&lt;&gt;P21),"","S")</f>
        <v>S</v>
      </c>
      <c r="AD21" s="482" t="str">
        <f>IF(AND(N21&lt;&gt;D21,N21&lt;&gt;F21,N21&lt;&gt;H21,N21&lt;&gt;J21,N21&lt;&gt;L21,N21&lt;&gt;R21,N21&lt;&gt;X21,N21&lt;&gt;P21,N21&lt;&gt;T21),"","S")</f>
        <v>S</v>
      </c>
      <c r="AE21" s="482" t="str">
        <f>IF(AND(P21&lt;&gt;D21,P21&lt;&gt;F21,P21&lt;&gt;H21,P21&lt;&gt;J21,P21&lt;&gt;L21,P21&lt;&gt;N21,P21&lt;&gt;X21,P21&lt;&gt;R21,P21&lt;&gt;T21),"","S")</f>
        <v/>
      </c>
      <c r="AF21" s="483" t="str">
        <f>IF(AND(R21&lt;&gt;D21,R21&lt;&gt;F21,R21&lt;&gt;H21,R21&lt;&gt;J21,R21&lt;&gt;L21,R21&lt;&gt;N21,R21&lt;&gt;X21,R21&lt;&gt;P21,R21&lt;&gt;T21),"","S")</f>
        <v>S</v>
      </c>
      <c r="AG21" s="484" t="str">
        <f>IF(AND(T21&lt;&gt;D21,T21&lt;&gt;H21,T21&lt;&gt;F21,T21&lt;&gt;J21,T21&lt;&gt;L21,T21&lt;&gt;N21,T21&lt;&gt;P21,T21&lt;&gt;R21,T21&lt;&gt;X21),"","S")</f>
        <v>S</v>
      </c>
      <c r="AH21" s="485" t="str">
        <f>IF(AND(X21&lt;&gt;D21,X21&lt;&gt;H21,X21&lt;&gt;F21,X21&lt;&gt;J21,X21&lt;&gt;L21,X21&lt;&gt;N21,X21&lt;&gt;P21,X21&lt;&gt;R21,X21&lt;&gt;T21),"","S")</f>
        <v/>
      </c>
      <c r="AI21" s="281"/>
      <c r="AJ21" s="239"/>
      <c r="AK21" s="131"/>
      <c r="AL21" s="17" t="str">
        <f t="shared" si="1"/>
        <v/>
      </c>
      <c r="AM21" s="17" t="str">
        <f t="shared" si="2"/>
        <v/>
      </c>
      <c r="AN21" s="17" t="str">
        <f t="shared" si="3"/>
        <v/>
      </c>
      <c r="AO21" s="17" t="str">
        <f t="shared" si="4"/>
        <v/>
      </c>
      <c r="AP21" s="17" t="str">
        <f t="shared" si="5"/>
        <v>Si (8A)</v>
      </c>
      <c r="AQ21" s="17" t="str">
        <f t="shared" si="6"/>
        <v/>
      </c>
      <c r="AR21" s="17" t="str">
        <f t="shared" si="7"/>
        <v/>
      </c>
      <c r="AS21" s="17" t="str">
        <f t="shared" si="8"/>
        <v/>
      </c>
      <c r="AT21" s="17" t="str">
        <f t="shared" si="9"/>
        <v/>
      </c>
      <c r="AU21" s="17" t="str">
        <f t="shared" si="10"/>
        <v/>
      </c>
      <c r="AV21" s="17" t="str">
        <f t="shared" si="11"/>
        <v/>
      </c>
      <c r="AW21" s="17" t="str">
        <f t="shared" si="12"/>
        <v/>
      </c>
      <c r="AX21" s="17" t="str">
        <f t="shared" si="13"/>
        <v/>
      </c>
      <c r="AY21" s="17" t="str">
        <f t="shared" si="14"/>
        <v/>
      </c>
      <c r="AZ21" s="17" t="str">
        <f t="shared" si="15"/>
        <v/>
      </c>
      <c r="BA21" s="17" t="str">
        <f t="shared" si="16"/>
        <v/>
      </c>
      <c r="BB21" s="17" t="str">
        <f t="shared" si="17"/>
        <v/>
      </c>
      <c r="BC21" s="17" t="str">
        <f t="shared" si="18"/>
        <v/>
      </c>
      <c r="BD21" s="17" t="str">
        <f t="shared" si="19"/>
        <v/>
      </c>
      <c r="BE21" s="17" t="str">
        <f t="shared" si="20"/>
        <v/>
      </c>
      <c r="BF21" s="17" t="str">
        <f t="shared" si="20"/>
        <v/>
      </c>
      <c r="BG21" s="17" t="str">
        <f t="shared" si="20"/>
        <v/>
      </c>
      <c r="BH21" s="5"/>
    </row>
    <row r="22" spans="1:60" ht="14.25" customHeight="1" thickTop="1" x14ac:dyDescent="0.25">
      <c r="A22" s="570">
        <v>5</v>
      </c>
      <c r="B22" s="135">
        <v>1</v>
      </c>
      <c r="C22" s="390" t="s">
        <v>76</v>
      </c>
      <c r="D22" s="391" t="s">
        <v>53</v>
      </c>
      <c r="E22" s="457" t="s">
        <v>170</v>
      </c>
      <c r="F22" s="458" t="s">
        <v>43</v>
      </c>
      <c r="G22" s="378" t="s">
        <v>63</v>
      </c>
      <c r="H22" s="379" t="s">
        <v>52</v>
      </c>
      <c r="I22" s="378" t="s">
        <v>66</v>
      </c>
      <c r="J22" s="459" t="s">
        <v>45</v>
      </c>
      <c r="K22" s="409" t="s">
        <v>66</v>
      </c>
      <c r="L22" s="383" t="s">
        <v>46</v>
      </c>
      <c r="M22" s="409" t="s">
        <v>64</v>
      </c>
      <c r="N22" s="383" t="s">
        <v>38</v>
      </c>
      <c r="O22" s="388" t="s">
        <v>66</v>
      </c>
      <c r="P22" s="403" t="s">
        <v>47</v>
      </c>
      <c r="Q22" s="388" t="s">
        <v>64</v>
      </c>
      <c r="R22" s="403" t="s">
        <v>37</v>
      </c>
      <c r="S22" s="523" t="s">
        <v>62</v>
      </c>
      <c r="T22" s="404" t="s">
        <v>51</v>
      </c>
      <c r="U22" s="381" t="s">
        <v>66</v>
      </c>
      <c r="V22" s="419" t="s">
        <v>146</v>
      </c>
      <c r="W22" s="415" t="s">
        <v>64</v>
      </c>
      <c r="X22" s="397" t="s">
        <v>39</v>
      </c>
      <c r="Y22" s="478" t="str">
        <f>IF(AND(D22&lt;&gt;F22,D22&lt;&gt;H22,D22&lt;&gt;J22,D22&lt;&gt;L22,D22&lt;&gt;N22,D22&lt;&gt;R22,D22&lt;&gt;X26,D22&lt;&gt;P22,D22&lt;&gt;T22),"","S")</f>
        <v/>
      </c>
      <c r="Z22" s="292" t="str">
        <f>IF(AND(F22&lt;&gt;D22,F22&lt;&gt;H22,F22&lt;&gt;J22,F22&lt;&gt;L22,F22&lt;&gt;N22,F22&lt;&gt;R22,F22&lt;&gt;X26,F22&lt;&gt;P22,F22&lt;&gt;T22),"","S")</f>
        <v/>
      </c>
      <c r="AA22" s="292" t="str">
        <f>IF(AND(H22&lt;&gt;D22,H22&lt;&gt;F22,H22&lt;&gt;J22,H22&lt;&gt;L22,H22&lt;&gt;N22,H22&lt;&gt;R22,H22&lt;&gt;X26,H22&lt;&gt;P22,H22&lt;&gt;T22),"","S")</f>
        <v/>
      </c>
      <c r="AB22" s="292" t="str">
        <f>IF(AND(J22&lt;&gt;D22,J22&lt;&gt;F22,J22&lt;&gt;H22,J22&lt;&gt;L22,J22&lt;&gt;N22,J22&lt;&gt;R22,J22&lt;&gt;X26,J22&lt;&gt;P22,J22&lt;&gt;T22),"","S")</f>
        <v/>
      </c>
      <c r="AC22" s="292" t="str">
        <f>IF(AND(L22&lt;&gt;D22,L22&lt;&gt;F22,L22&lt;&gt;H22,L22&lt;&gt;J22,L22&lt;&gt;N22,L22&lt;&gt;R22,L22&lt;&gt;X26,L22&lt;&gt;P22),"","S")</f>
        <v/>
      </c>
      <c r="AD22" s="292" t="str">
        <f>IF(AND(N22&lt;&gt;D22,N22&lt;&gt;F22,N22&lt;&gt;H22,N22&lt;&gt;J22,N22&lt;&gt;L22,N22&lt;&gt;R22,N22&lt;&gt;X26,N22&lt;&gt;P22,N22&lt;&gt;T22),"","S")</f>
        <v/>
      </c>
      <c r="AE22" s="292" t="str">
        <f>IF(AND(P22&lt;&gt;D22,P22&lt;&gt;F22,P22&lt;&gt;H22,P22&lt;&gt;J22,P22&lt;&gt;L22,P22&lt;&gt;N22,P22&lt;&gt;X26,P22&lt;&gt;R22,P22&lt;&gt;T22),"","S")</f>
        <v/>
      </c>
      <c r="AF22" s="292" t="str">
        <f>IF(AND(R22&lt;&gt;D22,R22&lt;&gt;F22,R22&lt;&gt;H22,R22&lt;&gt;J22,R22&lt;&gt;L22,R22&lt;&gt;N22,R22&lt;&gt;X26,R22&lt;&gt;P22,R22&lt;&gt;T22),"","S")</f>
        <v>S</v>
      </c>
      <c r="AG22" s="292" t="str">
        <f>IF(AND(T22&lt;&gt;D22,T22&lt;&gt;H22,T22&lt;&gt;F22,T22&lt;&gt;J22,T22&lt;&gt;L22,T22&lt;&gt;N22,T22&lt;&gt;P22,T22&lt;&gt;R22,T22&lt;&gt;X26),"","S")</f>
        <v/>
      </c>
      <c r="AH22" s="207" t="str">
        <f>IF(AND(X26&lt;&gt;D22,X26&lt;&gt;H22,X26&lt;&gt;F22,X26&lt;&gt;J22,X26&lt;&gt;L22,X26&lt;&gt;N22,X26&lt;&gt;P22,X26&lt;&gt;R22,X26&lt;&gt;T22),"","S")</f>
        <v>S</v>
      </c>
      <c r="AI22" s="282"/>
      <c r="AJ22" s="275"/>
      <c r="AK22" s="232">
        <v>1</v>
      </c>
      <c r="AL22" s="233" t="str">
        <f t="shared" si="1"/>
        <v>T (8B)</v>
      </c>
      <c r="AM22" s="233" t="str">
        <f t="shared" si="2"/>
        <v>T (7C)</v>
      </c>
      <c r="AN22" s="233" t="str">
        <f t="shared" si="3"/>
        <v/>
      </c>
      <c r="AO22" s="233" t="str">
        <f t="shared" si="4"/>
        <v/>
      </c>
      <c r="AP22" s="233" t="str">
        <f t="shared" si="5"/>
        <v/>
      </c>
      <c r="AQ22" s="233" t="str">
        <f t="shared" si="6"/>
        <v/>
      </c>
      <c r="AR22" s="233" t="str">
        <f t="shared" si="7"/>
        <v>Tin (6B)</v>
      </c>
      <c r="AS22" s="233" t="str">
        <f t="shared" si="8"/>
        <v/>
      </c>
      <c r="AT22" s="233" t="str">
        <f t="shared" si="9"/>
        <v>T (7C)</v>
      </c>
      <c r="AU22" s="233" t="str">
        <f t="shared" si="10"/>
        <v/>
      </c>
      <c r="AV22" s="233" t="str">
        <f t="shared" si="11"/>
        <v>V (7A)</v>
      </c>
      <c r="AW22" s="233" t="str">
        <f t="shared" si="12"/>
        <v>V (7B)</v>
      </c>
      <c r="AX22" s="233" t="str">
        <f t="shared" si="13"/>
        <v>V (8A)</v>
      </c>
      <c r="AY22" s="233" t="str">
        <f t="shared" si="14"/>
        <v/>
      </c>
      <c r="AZ22" s="233" t="str">
        <f t="shared" si="15"/>
        <v/>
      </c>
      <c r="BA22" s="233" t="str">
        <f t="shared" si="16"/>
        <v/>
      </c>
      <c r="BB22" s="233" t="str">
        <f t="shared" si="17"/>
        <v>A(9A)</v>
      </c>
      <c r="BC22" s="233" t="str">
        <f t="shared" si="18"/>
        <v>S (6C)</v>
      </c>
      <c r="BD22" s="233" t="str">
        <f t="shared" si="19"/>
        <v>KNS (6A)</v>
      </c>
      <c r="BE22" s="233" t="str">
        <f t="shared" si="20"/>
        <v>T (7C)</v>
      </c>
      <c r="BF22" s="233" t="str">
        <f t="shared" si="20"/>
        <v>T (7C)</v>
      </c>
      <c r="BG22" s="234" t="str">
        <f t="shared" si="20"/>
        <v>T (7C)</v>
      </c>
      <c r="BH22" s="5"/>
    </row>
    <row r="23" spans="1:60" ht="14.25" customHeight="1" x14ac:dyDescent="0.25">
      <c r="A23" s="560"/>
      <c r="B23" s="136">
        <v>2</v>
      </c>
      <c r="C23" s="390" t="s">
        <v>170</v>
      </c>
      <c r="D23" s="391" t="s">
        <v>43</v>
      </c>
      <c r="E23" s="416" t="s">
        <v>63</v>
      </c>
      <c r="F23" s="420" t="s">
        <v>52</v>
      </c>
      <c r="G23" s="300" t="s">
        <v>76</v>
      </c>
      <c r="H23" s="383" t="s">
        <v>44</v>
      </c>
      <c r="I23" s="300" t="s">
        <v>66</v>
      </c>
      <c r="J23" s="383" t="s">
        <v>45</v>
      </c>
      <c r="K23" s="296" t="s">
        <v>66</v>
      </c>
      <c r="L23" s="422" t="s">
        <v>46</v>
      </c>
      <c r="M23" s="300" t="s">
        <v>64</v>
      </c>
      <c r="N23" s="383" t="s">
        <v>38</v>
      </c>
      <c r="O23" s="300" t="s">
        <v>76</v>
      </c>
      <c r="P23" s="383" t="s">
        <v>53</v>
      </c>
      <c r="Q23" s="421" t="s">
        <v>64</v>
      </c>
      <c r="R23" s="422" t="s">
        <v>37</v>
      </c>
      <c r="S23" s="524" t="s">
        <v>62</v>
      </c>
      <c r="T23" s="414" t="s">
        <v>51</v>
      </c>
      <c r="U23" s="296" t="s">
        <v>66</v>
      </c>
      <c r="V23" s="297" t="s">
        <v>146</v>
      </c>
      <c r="W23" s="296" t="s">
        <v>64</v>
      </c>
      <c r="X23" s="297" t="s">
        <v>39</v>
      </c>
      <c r="Y23" s="289" t="str">
        <f>IF(AND(D23&lt;&gt;F23,D23&lt;&gt;H23,D23&lt;&gt;J23,D23&lt;&gt;L23,D23&lt;&gt;N23,D23&lt;&gt;R23,D23&lt;&gt;X27,D23&lt;&gt;P23,D23&lt;&gt;T23),"","S")</f>
        <v/>
      </c>
      <c r="Z23" s="290" t="str">
        <f>IF(AND(F23&lt;&gt;D23,F23&lt;&gt;H23,F23&lt;&gt;J23,F23&lt;&gt;L23,F23&lt;&gt;N23,F23&lt;&gt;R23,F23&lt;&gt;X27,F23&lt;&gt;P23,F23&lt;&gt;T23),"","S")</f>
        <v/>
      </c>
      <c r="AA23" s="290" t="str">
        <f>IF(AND(H23&lt;&gt;D23,H23&lt;&gt;F23,H23&lt;&gt;J23,H23&lt;&gt;L23,H23&lt;&gt;N23,H23&lt;&gt;R23,H23&lt;&gt;X27,H23&lt;&gt;P23,H23&lt;&gt;T23),"","S")</f>
        <v/>
      </c>
      <c r="AB23" s="290" t="str">
        <f>IF(AND(J23&lt;&gt;D23,J23&lt;&gt;F23,J23&lt;&gt;H23,J23&lt;&gt;L23,J23&lt;&gt;N23,J23&lt;&gt;R23,J23&lt;&gt;X27,J23&lt;&gt;P23,J23&lt;&gt;T23),"","S")</f>
        <v/>
      </c>
      <c r="AC23" s="290" t="str">
        <f>IF(AND(L23&lt;&gt;D23,L23&lt;&gt;F23,L23&lt;&gt;H23,L23&lt;&gt;J23,L23&lt;&gt;N23,L23&lt;&gt;R23,L23&lt;&gt;X27,L23&lt;&gt;P23),"","S")</f>
        <v/>
      </c>
      <c r="AD23" s="290" t="str">
        <f>IF(AND(N23&lt;&gt;D23,N23&lt;&gt;F23,N23&lt;&gt;H23,N23&lt;&gt;J23,N23&lt;&gt;L23,N23&lt;&gt;R23,N23&lt;&gt;X27,N23&lt;&gt;P23,N23&lt;&gt;T23),"","S")</f>
        <v/>
      </c>
      <c r="AE23" s="290" t="str">
        <f>IF(AND(P23&lt;&gt;D23,P23&lt;&gt;F23,P23&lt;&gt;H23,P23&lt;&gt;J23,P23&lt;&gt;L23,P23&lt;&gt;N23,P23&lt;&gt;X27,P23&lt;&gt;R23,P23&lt;&gt;T23),"","S")</f>
        <v/>
      </c>
      <c r="AF23" s="290" t="str">
        <f>IF(AND(R23&lt;&gt;D23,R23&lt;&gt;F23,R23&lt;&gt;H23,R23&lt;&gt;J23,R23&lt;&gt;L23,R23&lt;&gt;N23,R23&lt;&gt;X27,R23&lt;&gt;P23,R23&lt;&gt;T23),"","S")</f>
        <v>S</v>
      </c>
      <c r="AG23" s="290" t="str">
        <f>IF(AND(T23&lt;&gt;D23,T23&lt;&gt;H23,T23&lt;&gt;F23,T23&lt;&gt;J23,T23&lt;&gt;L23,T23&lt;&gt;N23,T23&lt;&gt;P23,T23&lt;&gt;R23,T23&lt;&gt;X27),"","S")</f>
        <v/>
      </c>
      <c r="AH23" s="206" t="str">
        <f>IF(AND(X27&lt;&gt;D23,X27&lt;&gt;H23,X27&lt;&gt;F23,X27&lt;&gt;J23,X27&lt;&gt;L23,X27&lt;&gt;N23,X27&lt;&gt;P23,X27&lt;&gt;R23,X27&lt;&gt;T23),"","S")</f>
        <v>S</v>
      </c>
      <c r="AI23" s="280"/>
      <c r="AJ23" s="231">
        <v>5</v>
      </c>
      <c r="AK23" s="131">
        <v>2</v>
      </c>
      <c r="AL23" s="17" t="str">
        <f t="shared" si="1"/>
        <v>T (8B)</v>
      </c>
      <c r="AM23" s="17" t="str">
        <f t="shared" si="2"/>
        <v>T (7C)</v>
      </c>
      <c r="AN23" s="17" t="str">
        <f t="shared" si="3"/>
        <v/>
      </c>
      <c r="AO23" s="17" t="str">
        <f t="shared" si="4"/>
        <v/>
      </c>
      <c r="AP23" s="17" t="str">
        <f t="shared" si="5"/>
        <v/>
      </c>
      <c r="AQ23" s="17" t="str">
        <f t="shared" si="6"/>
        <v/>
      </c>
      <c r="AR23" s="17" t="str">
        <f t="shared" si="7"/>
        <v>Tin (6A)</v>
      </c>
      <c r="AS23" s="17" t="str">
        <f t="shared" si="8"/>
        <v/>
      </c>
      <c r="AT23" s="17" t="str">
        <f t="shared" si="9"/>
        <v>T (7C)</v>
      </c>
      <c r="AU23" s="17" t="str">
        <f t="shared" si="10"/>
        <v>KNS (6C)</v>
      </c>
      <c r="AV23" s="17" t="str">
        <f t="shared" si="11"/>
        <v>V (7A)</v>
      </c>
      <c r="AW23" s="17" t="str">
        <f t="shared" si="12"/>
        <v>V (7B)</v>
      </c>
      <c r="AX23" s="17" t="str">
        <f t="shared" si="13"/>
        <v/>
      </c>
      <c r="AY23" s="17" t="str">
        <f t="shared" si="14"/>
        <v/>
      </c>
      <c r="AZ23" s="17" t="str">
        <f t="shared" si="15"/>
        <v/>
      </c>
      <c r="BA23" s="17" t="str">
        <f t="shared" si="16"/>
        <v/>
      </c>
      <c r="BB23" s="17" t="str">
        <f t="shared" si="17"/>
        <v>A(9A)</v>
      </c>
      <c r="BC23" s="17" t="str">
        <f t="shared" si="18"/>
        <v>S (6B)</v>
      </c>
      <c r="BD23" s="17" t="str">
        <f t="shared" si="19"/>
        <v>KNS (8A)</v>
      </c>
      <c r="BE23" s="17" t="str">
        <f t="shared" si="20"/>
        <v>T (7C)</v>
      </c>
      <c r="BF23" s="17" t="str">
        <f t="shared" si="20"/>
        <v>T (7C)</v>
      </c>
      <c r="BG23" s="235" t="str">
        <f t="shared" si="20"/>
        <v>T (7C)</v>
      </c>
      <c r="BH23" s="5"/>
    </row>
    <row r="24" spans="1:60" ht="14.25" customHeight="1" x14ac:dyDescent="0.25">
      <c r="A24" s="560"/>
      <c r="B24" s="136">
        <v>3</v>
      </c>
      <c r="C24" s="390" t="s">
        <v>63</v>
      </c>
      <c r="D24" s="391" t="s">
        <v>52</v>
      </c>
      <c r="E24" s="300" t="s">
        <v>62</v>
      </c>
      <c r="F24" s="383" t="s">
        <v>165</v>
      </c>
      <c r="G24" s="300" t="s">
        <v>170</v>
      </c>
      <c r="H24" s="460" t="s">
        <v>43</v>
      </c>
      <c r="I24" s="300"/>
      <c r="J24" s="383"/>
      <c r="K24" s="296" t="s">
        <v>64</v>
      </c>
      <c r="L24" s="422" t="s">
        <v>135</v>
      </c>
      <c r="M24" s="390"/>
      <c r="N24" s="391"/>
      <c r="O24" s="409"/>
      <c r="P24" s="383"/>
      <c r="Q24" s="416" t="s">
        <v>76</v>
      </c>
      <c r="R24" s="420" t="s">
        <v>53</v>
      </c>
      <c r="S24" s="454" t="s">
        <v>66</v>
      </c>
      <c r="T24" s="424" t="s">
        <v>47</v>
      </c>
      <c r="U24" s="405" t="s">
        <v>136</v>
      </c>
      <c r="V24" s="414" t="s">
        <v>37</v>
      </c>
      <c r="W24" s="405" t="s">
        <v>137</v>
      </c>
      <c r="X24" s="414" t="s">
        <v>146</v>
      </c>
      <c r="Y24" s="291" t="str">
        <f>IF(AND(D24&lt;&gt;F24,D24&lt;&gt;H24,D24&lt;&gt;J24,D24&lt;&gt;L24,D24&lt;&gt;N24,D24&lt;&gt;R24,D24&lt;&gt;X24,D24&lt;&gt;P24,D24&lt;&gt;T24),"","S")</f>
        <v/>
      </c>
      <c r="Z24" s="292" t="str">
        <f>IF(AND(F24&lt;&gt;D24,F24&lt;&gt;H24,F24&lt;&gt;J24,F24&lt;&gt;L24,F24&lt;&gt;N24,F24&lt;&gt;R24,F24&lt;&gt;X24,F24&lt;&gt;P24,F24&lt;&gt;T24),"","S")</f>
        <v/>
      </c>
      <c r="AA24" s="292" t="str">
        <f>IF(AND(H24&lt;&gt;D24,H24&lt;&gt;F24,H24&lt;&gt;J24,H24&lt;&gt;L24,H24&lt;&gt;N24,H24&lt;&gt;R24,H24&lt;&gt;X24,H24&lt;&gt;P24,H24&lt;&gt;T24),"","S")</f>
        <v/>
      </c>
      <c r="AB24" s="292" t="str">
        <f>IF(AND(J24&lt;&gt;D24,J24&lt;&gt;F24,J24&lt;&gt;H24,J24&lt;&gt;L24,J24&lt;&gt;N24,J24&lt;&gt;R24,J24&lt;&gt;X24,J24&lt;&gt;P24,J24&lt;&gt;T24),"","S")</f>
        <v>S</v>
      </c>
      <c r="AC24" s="292" t="str">
        <f t="shared" si="30"/>
        <v/>
      </c>
      <c r="AD24" s="292" t="str">
        <f>IF(AND(N24&lt;&gt;D24,N24&lt;&gt;F24,N24&lt;&gt;H24,N24&lt;&gt;J24,N24&lt;&gt;L24,N24&lt;&gt;R24,N24&lt;&gt;X24,N24&lt;&gt;P24,N24&lt;&gt;T24),"","S")</f>
        <v>S</v>
      </c>
      <c r="AE24" s="292" t="str">
        <f>IF(AND(P24&lt;&gt;D24,P24&lt;&gt;F24,P24&lt;&gt;H24,P24&lt;&gt;J24,P24&lt;&gt;L24,P24&lt;&gt;N24,P24&lt;&gt;X24,P24&lt;&gt;R24,P24&lt;&gt;T24),"","S")</f>
        <v>S</v>
      </c>
      <c r="AF24" s="293" t="str">
        <f>IF(AND(R24&lt;&gt;D24,R24&lt;&gt;F24,R24&lt;&gt;H24,R24&lt;&gt;J24,R24&lt;&gt;L24,R24&lt;&gt;N24,R24&lt;&gt;X24,R24&lt;&gt;P24,R24&lt;&gt;T24),"","S")</f>
        <v/>
      </c>
      <c r="AG24" s="294" t="str">
        <f>IF(AND(T24&lt;&gt;D24,T24&lt;&gt;H24,T24&lt;&gt;F24,T24&lt;&gt;J24,T24&lt;&gt;L24,T24&lt;&gt;N24,T24&lt;&gt;P24,T24&lt;&gt;R24,T24&lt;&gt;X24),"","S")</f>
        <v/>
      </c>
      <c r="AH24" s="207" t="str">
        <f>IF(AND(X24&lt;&gt;D24,X24&lt;&gt;H24,X24&lt;&gt;F24,X24&lt;&gt;J24,X24&lt;&gt;L24,X24&lt;&gt;N24,X24&lt;&gt;P24,X24&lt;&gt;R24,X24&lt;&gt;T24),"","S")</f>
        <v/>
      </c>
      <c r="AI24" s="280"/>
      <c r="AJ24" s="231"/>
      <c r="AK24" s="131">
        <v>3</v>
      </c>
      <c r="AL24" s="17" t="str">
        <f t="shared" si="1"/>
        <v>Ttc (9B)</v>
      </c>
      <c r="AM24" s="17" t="str">
        <f t="shared" si="2"/>
        <v/>
      </c>
      <c r="AN24" s="17" t="str">
        <f t="shared" si="3"/>
        <v/>
      </c>
      <c r="AO24" s="17" t="str">
        <f t="shared" si="4"/>
        <v/>
      </c>
      <c r="AP24" s="17" t="str">
        <f t="shared" si="5"/>
        <v/>
      </c>
      <c r="AQ24" s="17" t="str">
        <f t="shared" si="6"/>
        <v/>
      </c>
      <c r="AR24" s="17" t="str">
        <f t="shared" si="7"/>
        <v>Tin (6C)</v>
      </c>
      <c r="AS24" s="17" t="str">
        <f t="shared" si="8"/>
        <v>T (7B)</v>
      </c>
      <c r="AT24" s="17" t="str">
        <f t="shared" si="9"/>
        <v/>
      </c>
      <c r="AU24" s="17" t="str">
        <f t="shared" si="10"/>
        <v/>
      </c>
      <c r="AV24" s="17" t="str">
        <f t="shared" si="11"/>
        <v/>
      </c>
      <c r="AW24" s="17" t="str">
        <f t="shared" si="12"/>
        <v/>
      </c>
      <c r="AX24" s="17" t="str">
        <f t="shared" si="13"/>
        <v>V(9A)</v>
      </c>
      <c r="AY24" s="17" t="str">
        <f t="shared" si="14"/>
        <v/>
      </c>
      <c r="AZ24" s="17" t="str">
        <f t="shared" si="15"/>
        <v/>
      </c>
      <c r="BA24" s="17" t="str">
        <f t="shared" si="16"/>
        <v/>
      </c>
      <c r="BB24" s="17" t="str">
        <f t="shared" si="17"/>
        <v/>
      </c>
      <c r="BC24" s="17" t="str">
        <f t="shared" si="18"/>
        <v>S (6A)</v>
      </c>
      <c r="BD24" s="17" t="str">
        <f t="shared" si="19"/>
        <v>KNS (8B)</v>
      </c>
      <c r="BE24" s="17" t="str">
        <f t="shared" si="20"/>
        <v/>
      </c>
      <c r="BF24" s="17" t="str">
        <f t="shared" si="20"/>
        <v/>
      </c>
      <c r="BG24" s="235" t="str">
        <f t="shared" si="20"/>
        <v/>
      </c>
      <c r="BH24" s="5"/>
    </row>
    <row r="25" spans="1:60" ht="14.25" customHeight="1" thickBot="1" x14ac:dyDescent="0.3">
      <c r="A25" s="571"/>
      <c r="B25" s="137"/>
      <c r="C25" s="301"/>
      <c r="D25" s="398"/>
      <c r="E25" s="301"/>
      <c r="F25" s="302"/>
      <c r="G25" s="301"/>
      <c r="H25" s="398"/>
      <c r="I25" s="301"/>
      <c r="J25" s="486"/>
      <c r="K25" s="400" t="s">
        <v>64</v>
      </c>
      <c r="L25" s="430" t="s">
        <v>135</v>
      </c>
      <c r="M25" s="400"/>
      <c r="N25" s="467"/>
      <c r="O25" s="409"/>
      <c r="P25" s="486"/>
      <c r="Q25" s="400"/>
      <c r="R25" s="486"/>
      <c r="S25" s="525" t="s">
        <v>66</v>
      </c>
      <c r="T25" s="480" t="s">
        <v>47</v>
      </c>
      <c r="U25" s="499"/>
      <c r="V25" s="500"/>
      <c r="W25" s="501"/>
      <c r="X25" s="500"/>
      <c r="Y25" s="291" t="str">
        <f>IF(AND(D25&lt;&gt;F25,D25&lt;&gt;H25,D25&lt;&gt;J25,D25&lt;&gt;L25,D25&lt;&gt;N25,D25&lt;&gt;R25,D25&lt;&gt;X25,D25&lt;&gt;P25,D25&lt;&gt;T25),"","S")</f>
        <v>S</v>
      </c>
      <c r="Z25" s="292" t="str">
        <f>IF(AND(F25&lt;&gt;D25,F25&lt;&gt;H25,F25&lt;&gt;J25,F25&lt;&gt;L25,F25&lt;&gt;N25,F25&lt;&gt;R25,F25&lt;&gt;X25,F25&lt;&gt;P25,F25&lt;&gt;T25),"","S")</f>
        <v>S</v>
      </c>
      <c r="AA25" s="292" t="str">
        <f>IF(AND(H25&lt;&gt;D25,H25&lt;&gt;F25,H25&lt;&gt;J25,H25&lt;&gt;L25,H25&lt;&gt;N25,H25&lt;&gt;R25,H25&lt;&gt;X25,H25&lt;&gt;P25,H25&lt;&gt;T25),"","S")</f>
        <v>S</v>
      </c>
      <c r="AB25" s="292" t="str">
        <f>IF(AND(J25&lt;&gt;D25,J25&lt;&gt;F25,J25&lt;&gt;H25,J25&lt;&gt;L25,J25&lt;&gt;N25,J25&lt;&gt;R25,J25&lt;&gt;X25,J25&lt;&gt;P25,J25&lt;&gt;T25),"","S")</f>
        <v>S</v>
      </c>
      <c r="AC25" s="292" t="str">
        <f t="shared" si="30"/>
        <v/>
      </c>
      <c r="AD25" s="292" t="str">
        <f>IF(AND(N25&lt;&gt;D25,N25&lt;&gt;F25,N25&lt;&gt;H25,N25&lt;&gt;J25,N25&lt;&gt;L25,N25&lt;&gt;R25,N25&lt;&gt;X25,N25&lt;&gt;P25,N25&lt;&gt;T25),"","S")</f>
        <v>S</v>
      </c>
      <c r="AE25" s="292" t="str">
        <f>IF(AND(P25&lt;&gt;D25,P25&lt;&gt;F25,P25&lt;&gt;H25,P25&lt;&gt;J25,P25&lt;&gt;L25,P25&lt;&gt;N25,P25&lt;&gt;X25,P25&lt;&gt;R25,P25&lt;&gt;T25),"","S")</f>
        <v>S</v>
      </c>
      <c r="AF25" s="293" t="str">
        <f>IF(AND(R25&lt;&gt;D25,R25&lt;&gt;F25,R25&lt;&gt;H25,R25&lt;&gt;J25,R25&lt;&gt;L25,R25&lt;&gt;N25,R25&lt;&gt;X25,R25&lt;&gt;P25,R25&lt;&gt;T25),"","S")</f>
        <v>S</v>
      </c>
      <c r="AG25" s="294" t="str">
        <f>IF(AND(T25&lt;&gt;D25,T25&lt;&gt;H25,T25&lt;&gt;F25,T25&lt;&gt;J25,T25&lt;&gt;L25,T25&lt;&gt;N25,T25&lt;&gt;P25,T25&lt;&gt;R25,T25&lt;&gt;X25),"","S")</f>
        <v/>
      </c>
      <c r="AH25" s="207" t="str">
        <f>IF(AND(X25&lt;&gt;D25,X25&lt;&gt;H25,X25&lt;&gt;F25,X25&lt;&gt;J25,X25&lt;&gt;L25,X25&lt;&gt;N25,X25&lt;&gt;P25,X25&lt;&gt;R25,X25&lt;&gt;T25),"","S")</f>
        <v>S</v>
      </c>
      <c r="AI25" s="281"/>
      <c r="AJ25" s="277"/>
      <c r="AK25" s="236"/>
      <c r="AL25" s="237" t="str">
        <f t="shared" si="1"/>
        <v/>
      </c>
      <c r="AM25" s="237" t="str">
        <f t="shared" si="2"/>
        <v/>
      </c>
      <c r="AN25" s="237" t="str">
        <f t="shared" si="3"/>
        <v/>
      </c>
      <c r="AO25" s="237" t="str">
        <f t="shared" si="4"/>
        <v/>
      </c>
      <c r="AP25" s="237" t="str">
        <f t="shared" si="5"/>
        <v/>
      </c>
      <c r="AQ25" s="237" t="str">
        <f t="shared" si="6"/>
        <v/>
      </c>
      <c r="AR25" s="237" t="str">
        <f t="shared" si="7"/>
        <v/>
      </c>
      <c r="AS25" s="237" t="str">
        <f t="shared" si="8"/>
        <v>T (7B)</v>
      </c>
      <c r="AT25" s="237" t="str">
        <f t="shared" si="9"/>
        <v/>
      </c>
      <c r="AU25" s="237" t="str">
        <f t="shared" si="10"/>
        <v/>
      </c>
      <c r="AV25" s="237" t="str">
        <f t="shared" si="11"/>
        <v/>
      </c>
      <c r="AW25" s="237" t="str">
        <f t="shared" si="12"/>
        <v/>
      </c>
      <c r="AX25" s="237" t="str">
        <f t="shared" si="13"/>
        <v>V(9A)</v>
      </c>
      <c r="AY25" s="237" t="str">
        <f t="shared" si="14"/>
        <v/>
      </c>
      <c r="AZ25" s="237" t="str">
        <f t="shared" si="15"/>
        <v/>
      </c>
      <c r="BA25" s="237" t="str">
        <f t="shared" si="16"/>
        <v/>
      </c>
      <c r="BB25" s="237" t="str">
        <f t="shared" si="17"/>
        <v/>
      </c>
      <c r="BC25" s="237" t="str">
        <f t="shared" si="18"/>
        <v/>
      </c>
      <c r="BD25" s="237" t="str">
        <f t="shared" si="19"/>
        <v/>
      </c>
      <c r="BE25" s="237" t="str">
        <f t="shared" si="20"/>
        <v/>
      </c>
      <c r="BF25" s="237" t="str">
        <f t="shared" si="20"/>
        <v/>
      </c>
      <c r="BG25" s="238" t="str">
        <f t="shared" si="20"/>
        <v/>
      </c>
      <c r="BH25" s="5"/>
    </row>
    <row r="26" spans="1:60" ht="14.25" customHeight="1" thickTop="1" x14ac:dyDescent="0.25">
      <c r="A26" s="570">
        <v>6</v>
      </c>
      <c r="B26" s="135">
        <v>1</v>
      </c>
      <c r="C26" s="390"/>
      <c r="D26" s="391"/>
      <c r="E26" s="300"/>
      <c r="F26" s="380"/>
      <c r="G26" s="395"/>
      <c r="H26" s="396"/>
      <c r="I26" s="421" t="s">
        <v>64</v>
      </c>
      <c r="J26" s="461" t="s">
        <v>40</v>
      </c>
      <c r="K26" s="502"/>
      <c r="L26" s="503"/>
      <c r="M26" s="395"/>
      <c r="N26" s="382"/>
      <c r="O26" s="378" t="s">
        <v>66</v>
      </c>
      <c r="P26" s="396" t="s">
        <v>47</v>
      </c>
      <c r="Q26" s="504" t="s">
        <v>62</v>
      </c>
      <c r="R26" s="396" t="s">
        <v>51</v>
      </c>
      <c r="S26" s="523" t="s">
        <v>64</v>
      </c>
      <c r="T26" s="397" t="s">
        <v>39</v>
      </c>
      <c r="U26" s="507" t="s">
        <v>66</v>
      </c>
      <c r="V26" s="505" t="s">
        <v>146</v>
      </c>
      <c r="W26" s="432" t="s">
        <v>64</v>
      </c>
      <c r="X26" s="464" t="s">
        <v>37</v>
      </c>
      <c r="Y26" s="291" t="str">
        <f t="shared" ref="Y26:Y27" si="31">IF(AND(D26&lt;&gt;F26,D26&lt;&gt;H26,D26&lt;&gt;J26,D26&lt;&gt;L26,D26&lt;&gt;N26,D26&lt;&gt;R26,D26&lt;&gt;X26,D26&lt;&gt;P26,D26&lt;&gt;T26),"","S")</f>
        <v>S</v>
      </c>
      <c r="Z26" s="292" t="str">
        <f t="shared" ref="Z26:Z27" si="32">IF(AND(F26&lt;&gt;D26,F26&lt;&gt;H26,F26&lt;&gt;J26,F26&lt;&gt;L26,F26&lt;&gt;N26,F26&lt;&gt;R26,F26&lt;&gt;X26,F26&lt;&gt;P26,F26&lt;&gt;T26),"","S")</f>
        <v>S</v>
      </c>
      <c r="AA26" s="292" t="str">
        <f t="shared" ref="AA26:AA27" si="33">IF(AND(H26&lt;&gt;D26,H26&lt;&gt;F26,H26&lt;&gt;J26,H26&lt;&gt;L26,H26&lt;&gt;N26,H26&lt;&gt;R26,H26&lt;&gt;X26,H26&lt;&gt;P26,H26&lt;&gt;T26),"","S")</f>
        <v>S</v>
      </c>
      <c r="AB26" s="292" t="str">
        <f t="shared" ref="AB26:AB27" si="34">IF(AND(J26&lt;&gt;D26,J26&lt;&gt;F26,J26&lt;&gt;H26,J26&lt;&gt;L26,J26&lt;&gt;N26,J26&lt;&gt;R26,J26&lt;&gt;X26,J26&lt;&gt;P26,J26&lt;&gt;T26),"","S")</f>
        <v/>
      </c>
      <c r="AC26" s="292" t="str">
        <f t="shared" si="30"/>
        <v>S</v>
      </c>
      <c r="AD26" s="292" t="str">
        <f t="shared" ref="AD26:AD27" si="35">IF(AND(N26&lt;&gt;D26,N26&lt;&gt;F26,N26&lt;&gt;H26,N26&lt;&gt;J26,N26&lt;&gt;L26,N26&lt;&gt;R26,N26&lt;&gt;X26,N26&lt;&gt;P26,N26&lt;&gt;T26),"","S")</f>
        <v>S</v>
      </c>
      <c r="AE26" s="292" t="str">
        <f t="shared" ref="AE26:AE27" si="36">IF(AND(P26&lt;&gt;D26,P26&lt;&gt;F26,P26&lt;&gt;H26,P26&lt;&gt;J26,P26&lt;&gt;L26,P26&lt;&gt;N26,P26&lt;&gt;X26,P26&lt;&gt;R26,P26&lt;&gt;T26),"","S")</f>
        <v/>
      </c>
      <c r="AF26" s="293" t="str">
        <f t="shared" ref="AF26:AF27" si="37">IF(AND(R26&lt;&gt;D26,R26&lt;&gt;F26,R26&lt;&gt;H26,R26&lt;&gt;J26,R26&lt;&gt;L26,R26&lt;&gt;N26,R26&lt;&gt;X26,R26&lt;&gt;P26,R26&lt;&gt;T26),"","S")</f>
        <v/>
      </c>
      <c r="AG26" s="294" t="str">
        <f t="shared" ref="AG26:AG27" si="38">IF(AND(T26&lt;&gt;D26,T26&lt;&gt;H26,T26&lt;&gt;F26,T26&lt;&gt;J26,T26&lt;&gt;L26,T26&lt;&gt;N26,T26&lt;&gt;P26,T26&lt;&gt;R26,T26&lt;&gt;X26),"","S")</f>
        <v/>
      </c>
      <c r="AH26" s="207" t="str">
        <f t="shared" ref="AH26:AH27" si="39">IF(AND(X26&lt;&gt;D26,X26&lt;&gt;H26,X26&lt;&gt;F26,X26&lt;&gt;J26,X26&lt;&gt;L26,X26&lt;&gt;N26,X26&lt;&gt;P26,X26&lt;&gt;R26,X26&lt;&gt;T26),"","S")</f>
        <v/>
      </c>
      <c r="AI26" s="278"/>
      <c r="AJ26" s="231"/>
      <c r="AK26" s="131">
        <v>1</v>
      </c>
      <c r="AL26" s="15" t="str">
        <f t="shared" si="1"/>
        <v/>
      </c>
      <c r="AM26" s="15" t="str">
        <f t="shared" si="2"/>
        <v/>
      </c>
      <c r="AN26" s="15" t="str">
        <f t="shared" si="3"/>
        <v>T(9A)</v>
      </c>
      <c r="AO26" s="15" t="str">
        <f t="shared" si="4"/>
        <v>T (7A)</v>
      </c>
      <c r="AP26" s="15" t="str">
        <f t="shared" si="5"/>
        <v/>
      </c>
      <c r="AQ26" s="15" t="str">
        <f t="shared" si="6"/>
        <v/>
      </c>
      <c r="AR26" s="15" t="str">
        <f t="shared" si="7"/>
        <v/>
      </c>
      <c r="AS26" s="15" t="str">
        <f t="shared" si="8"/>
        <v/>
      </c>
      <c r="AT26" s="15" t="str">
        <f t="shared" si="9"/>
        <v/>
      </c>
      <c r="AU26" s="15" t="str">
        <f t="shared" si="10"/>
        <v/>
      </c>
      <c r="AV26" s="15" t="str">
        <f t="shared" si="11"/>
        <v/>
      </c>
      <c r="AW26" s="15" t="str">
        <f t="shared" si="12"/>
        <v/>
      </c>
      <c r="AX26" s="15" t="str">
        <f t="shared" si="13"/>
        <v>V (8A)</v>
      </c>
      <c r="AY26" s="15" t="str">
        <f t="shared" si="14"/>
        <v/>
      </c>
      <c r="AZ26" s="15" t="str">
        <f t="shared" si="15"/>
        <v/>
      </c>
      <c r="BA26" s="15" t="str">
        <f t="shared" si="16"/>
        <v/>
      </c>
      <c r="BB26" s="15" t="str">
        <f t="shared" si="17"/>
        <v>A (8B)</v>
      </c>
      <c r="BC26" s="15" t="str">
        <f t="shared" si="18"/>
        <v/>
      </c>
      <c r="BD26" s="15" t="str">
        <f t="shared" si="19"/>
        <v/>
      </c>
      <c r="BE26" s="15" t="str">
        <f t="shared" si="20"/>
        <v/>
      </c>
      <c r="BF26" s="15" t="str">
        <f t="shared" si="20"/>
        <v/>
      </c>
      <c r="BG26" s="15" t="str">
        <f t="shared" si="20"/>
        <v/>
      </c>
      <c r="BH26" s="5"/>
    </row>
    <row r="27" spans="1:60" ht="14.25" customHeight="1" x14ac:dyDescent="0.25">
      <c r="A27" s="560"/>
      <c r="B27" s="136">
        <v>2</v>
      </c>
      <c r="C27" s="421"/>
      <c r="D27" s="422"/>
      <c r="E27" s="506"/>
      <c r="F27" s="383"/>
      <c r="G27" s="390"/>
      <c r="H27" s="391"/>
      <c r="I27" s="421" t="s">
        <v>64</v>
      </c>
      <c r="J27" s="406" t="s">
        <v>40</v>
      </c>
      <c r="K27" s="421"/>
      <c r="L27" s="422"/>
      <c r="M27" s="390"/>
      <c r="N27" s="391"/>
      <c r="O27" s="409" t="s">
        <v>66</v>
      </c>
      <c r="P27" s="462" t="s">
        <v>47</v>
      </c>
      <c r="Q27" s="502" t="s">
        <v>62</v>
      </c>
      <c r="R27" s="414" t="s">
        <v>51</v>
      </c>
      <c r="S27" s="526" t="s">
        <v>64</v>
      </c>
      <c r="T27" s="463" t="s">
        <v>39</v>
      </c>
      <c r="U27" s="507" t="s">
        <v>66</v>
      </c>
      <c r="V27" s="397" t="s">
        <v>146</v>
      </c>
      <c r="W27" s="465" t="s">
        <v>64</v>
      </c>
      <c r="X27" s="433" t="s">
        <v>37</v>
      </c>
      <c r="Y27" s="291" t="str">
        <f t="shared" si="31"/>
        <v>S</v>
      </c>
      <c r="Z27" s="292" t="str">
        <f t="shared" si="32"/>
        <v>S</v>
      </c>
      <c r="AA27" s="292" t="str">
        <f t="shared" si="33"/>
        <v>S</v>
      </c>
      <c r="AB27" s="292" t="str">
        <f t="shared" si="34"/>
        <v/>
      </c>
      <c r="AC27" s="292" t="str">
        <f t="shared" si="30"/>
        <v>S</v>
      </c>
      <c r="AD27" s="292" t="str">
        <f t="shared" si="35"/>
        <v>S</v>
      </c>
      <c r="AE27" s="292" t="str">
        <f t="shared" si="36"/>
        <v/>
      </c>
      <c r="AF27" s="293" t="str">
        <f t="shared" si="37"/>
        <v/>
      </c>
      <c r="AG27" s="294" t="str">
        <f t="shared" si="38"/>
        <v/>
      </c>
      <c r="AH27" s="207" t="str">
        <f t="shared" si="39"/>
        <v/>
      </c>
      <c r="AI27" s="279"/>
      <c r="AJ27" s="231">
        <v>6</v>
      </c>
      <c r="AK27" s="131">
        <v>2</v>
      </c>
      <c r="AL27" s="17" t="str">
        <f t="shared" si="1"/>
        <v/>
      </c>
      <c r="AM27" s="17" t="str">
        <f t="shared" si="2"/>
        <v/>
      </c>
      <c r="AN27" s="17" t="str">
        <f t="shared" si="3"/>
        <v>T(9A)</v>
      </c>
      <c r="AO27" s="17" t="str">
        <f t="shared" si="4"/>
        <v>T (7A)</v>
      </c>
      <c r="AP27" s="17" t="str">
        <f t="shared" si="5"/>
        <v/>
      </c>
      <c r="AQ27" s="17" t="str">
        <f t="shared" si="6"/>
        <v/>
      </c>
      <c r="AR27" s="17" t="str">
        <f t="shared" si="7"/>
        <v/>
      </c>
      <c r="AS27" s="17" t="str">
        <f t="shared" si="8"/>
        <v/>
      </c>
      <c r="AT27" s="17" t="str">
        <f t="shared" si="9"/>
        <v/>
      </c>
      <c r="AU27" s="17" t="str">
        <f t="shared" si="10"/>
        <v/>
      </c>
      <c r="AV27" s="17" t="str">
        <f t="shared" si="11"/>
        <v/>
      </c>
      <c r="AW27" s="17" t="str">
        <f t="shared" si="12"/>
        <v/>
      </c>
      <c r="AX27" s="17" t="str">
        <f t="shared" si="13"/>
        <v>V (8A)</v>
      </c>
      <c r="AY27" s="17" t="str">
        <f t="shared" si="14"/>
        <v/>
      </c>
      <c r="AZ27" s="17" t="str">
        <f t="shared" si="15"/>
        <v/>
      </c>
      <c r="BA27" s="17" t="str">
        <f t="shared" si="16"/>
        <v/>
      </c>
      <c r="BB27" s="17" t="str">
        <f t="shared" si="17"/>
        <v>A (8B)</v>
      </c>
      <c r="BC27" s="17" t="str">
        <f t="shared" si="18"/>
        <v/>
      </c>
      <c r="BD27" s="17" t="str">
        <f t="shared" si="19"/>
        <v/>
      </c>
      <c r="BE27" s="17" t="str">
        <f t="shared" si="20"/>
        <v/>
      </c>
      <c r="BF27" s="17" t="str">
        <f t="shared" si="20"/>
        <v/>
      </c>
      <c r="BG27" s="17" t="str">
        <f t="shared" si="20"/>
        <v/>
      </c>
      <c r="BH27" s="5"/>
    </row>
    <row r="28" spans="1:60" ht="14.25" customHeight="1" x14ac:dyDescent="0.25">
      <c r="A28" s="560"/>
      <c r="B28" s="434">
        <v>3</v>
      </c>
      <c r="C28" s="508"/>
      <c r="D28" s="509"/>
      <c r="E28" s="300"/>
      <c r="F28" s="453"/>
      <c r="G28" s="390"/>
      <c r="H28" s="391"/>
      <c r="I28" s="421" t="s">
        <v>64</v>
      </c>
      <c r="J28" s="406" t="s">
        <v>40</v>
      </c>
      <c r="K28" s="421"/>
      <c r="L28" s="422"/>
      <c r="M28" s="390"/>
      <c r="N28" s="391"/>
      <c r="O28" s="409"/>
      <c r="P28" s="383"/>
      <c r="Q28" s="502"/>
      <c r="R28" s="466"/>
      <c r="S28" s="527" t="s">
        <v>137</v>
      </c>
      <c r="T28" s="466" t="s">
        <v>47</v>
      </c>
      <c r="U28" s="497"/>
      <c r="V28" s="297"/>
      <c r="W28" s="497" t="s">
        <v>136</v>
      </c>
      <c r="X28" s="413" t="s">
        <v>37</v>
      </c>
      <c r="Y28" s="291" t="str">
        <f>IF(AND(D28&lt;&gt;F28,D28&lt;&gt;H28,D28&lt;&gt;J28,D28&lt;&gt;L28,D28&lt;&gt;N28,D28&lt;&gt;R28,D28&lt;&gt;X28,D28&lt;&gt;P28,D28&lt;&gt;T28),"","S")</f>
        <v>S</v>
      </c>
      <c r="Z28" s="292" t="str">
        <f>IF(AND(F28&lt;&gt;D28,F28&lt;&gt;H28,F28&lt;&gt;J28,F28&lt;&gt;L28,F28&lt;&gt;N28,F28&lt;&gt;R28,F28&lt;&gt;X28,F28&lt;&gt;P28,F28&lt;&gt;T28),"","S")</f>
        <v>S</v>
      </c>
      <c r="AA28" s="292" t="str">
        <f>IF(AND(H28&lt;&gt;D28,H28&lt;&gt;F28,H28&lt;&gt;J28,H28&lt;&gt;L28,H28&lt;&gt;N28,H28&lt;&gt;R28,H28&lt;&gt;X28,H28&lt;&gt;P28,H28&lt;&gt;T28),"","S")</f>
        <v>S</v>
      </c>
      <c r="AB28" s="292" t="str">
        <f>IF(AND(J28&lt;&gt;D28,J28&lt;&gt;F28,J28&lt;&gt;H28,J28&lt;&gt;L28,J28&lt;&gt;N28,J28&lt;&gt;R28,J28&lt;&gt;X28,J28&lt;&gt;P28,J28&lt;&gt;T28),"","S")</f>
        <v/>
      </c>
      <c r="AC28" s="292" t="str">
        <f t="shared" si="30"/>
        <v>S</v>
      </c>
      <c r="AD28" s="292" t="str">
        <f>IF(AND(N28&lt;&gt;D28,N28&lt;&gt;F28,N28&lt;&gt;H28,N28&lt;&gt;J28,N28&lt;&gt;L28,N28&lt;&gt;R28,N28&lt;&gt;X28,N28&lt;&gt;P28,N28&lt;&gt;T28),"","S")</f>
        <v>S</v>
      </c>
      <c r="AE28" s="292" t="str">
        <f>IF(AND(P28&lt;&gt;D28,P28&lt;&gt;F28,P28&lt;&gt;H28,P28&lt;&gt;J28,P28&lt;&gt;L28,P28&lt;&gt;N28,P28&lt;&gt;X28,P28&lt;&gt;R28,P28&lt;&gt;T28),"","S")</f>
        <v>S</v>
      </c>
      <c r="AF28" s="293" t="str">
        <f>IF(AND(R28&lt;&gt;D28,R28&lt;&gt;F28,R28&lt;&gt;H28,R28&lt;&gt;J28,R28&lt;&gt;L28,R28&lt;&gt;N28,R28&lt;&gt;X28,R28&lt;&gt;P28,R28&lt;&gt;T28),"","S")</f>
        <v>S</v>
      </c>
      <c r="AG28" s="294" t="str">
        <f>IF(AND(T28&lt;&gt;D28,T28&lt;&gt;H28,T28&lt;&gt;F28,T28&lt;&gt;J28,T28&lt;&gt;L28,T28&lt;&gt;N28,T28&lt;&gt;P28,T28&lt;&gt;R28,T28&lt;&gt;X28),"","S")</f>
        <v/>
      </c>
      <c r="AH28" s="471" t="str">
        <f>IF(AND(X28&lt;&gt;D28,X28&lt;&gt;H28,X28&lt;&gt;F28,X28&lt;&gt;J28,X28&lt;&gt;L28,X28&lt;&gt;N28,X28&lt;&gt;P28,X28&lt;&gt;R28,X28&lt;&gt;T28),"","S")</f>
        <v/>
      </c>
      <c r="AI28" s="474"/>
      <c r="AJ28" s="231"/>
      <c r="AK28" s="131">
        <v>3</v>
      </c>
      <c r="AL28" s="17" t="str">
        <f t="shared" si="1"/>
        <v/>
      </c>
      <c r="AM28" s="17" t="str">
        <f t="shared" si="2"/>
        <v/>
      </c>
      <c r="AN28" s="17" t="str">
        <f t="shared" si="3"/>
        <v/>
      </c>
      <c r="AO28" s="17" t="str">
        <f t="shared" si="4"/>
        <v>T (7A)</v>
      </c>
      <c r="AP28" s="17" t="str">
        <f t="shared" si="5"/>
        <v/>
      </c>
      <c r="AQ28" s="17" t="str">
        <f t="shared" si="6"/>
        <v/>
      </c>
      <c r="AR28" s="17" t="str">
        <f t="shared" si="7"/>
        <v/>
      </c>
      <c r="AS28" s="17" t="str">
        <f t="shared" si="8"/>
        <v/>
      </c>
      <c r="AT28" s="17" t="str">
        <f t="shared" si="9"/>
        <v/>
      </c>
      <c r="AU28" s="17" t="str">
        <f t="shared" si="10"/>
        <v/>
      </c>
      <c r="AV28" s="17" t="str">
        <f t="shared" si="11"/>
        <v/>
      </c>
      <c r="AW28" s="17" t="str">
        <f t="shared" si="12"/>
        <v/>
      </c>
      <c r="AX28" s="17" t="str">
        <f t="shared" si="13"/>
        <v>Vtc(9A)</v>
      </c>
      <c r="AY28" s="17" t="str">
        <f t="shared" si="14"/>
        <v/>
      </c>
      <c r="AZ28" s="17" t="str">
        <f t="shared" si="15"/>
        <v/>
      </c>
      <c r="BA28" s="17" t="str">
        <f t="shared" si="16"/>
        <v/>
      </c>
      <c r="BB28" s="17" t="str">
        <f t="shared" si="17"/>
        <v/>
      </c>
      <c r="BC28" s="17" t="str">
        <f t="shared" si="18"/>
        <v/>
      </c>
      <c r="BD28" s="17" t="str">
        <f t="shared" si="19"/>
        <v/>
      </c>
      <c r="BE28" s="17" t="str">
        <f t="shared" si="20"/>
        <v/>
      </c>
      <c r="BF28" s="17" t="str">
        <f t="shared" si="20"/>
        <v/>
      </c>
      <c r="BG28" s="17" t="str">
        <f t="shared" si="20"/>
        <v/>
      </c>
      <c r="BH28" s="5"/>
    </row>
    <row r="29" spans="1:60" ht="14.25" customHeight="1" thickBot="1" x14ac:dyDescent="0.3">
      <c r="A29" s="571"/>
      <c r="B29" s="435">
        <v>4</v>
      </c>
      <c r="C29" s="390"/>
      <c r="D29" s="391"/>
      <c r="E29" s="301"/>
      <c r="F29" s="302"/>
      <c r="G29" s="401"/>
      <c r="H29" s="467"/>
      <c r="I29" s="400"/>
      <c r="J29" s="486"/>
      <c r="K29" s="400"/>
      <c r="L29" s="486"/>
      <c r="M29" s="401"/>
      <c r="N29" s="467"/>
      <c r="O29" s="411"/>
      <c r="P29" s="398"/>
      <c r="Q29" s="468"/>
      <c r="R29" s="469"/>
      <c r="S29" s="423"/>
      <c r="T29" s="424"/>
      <c r="U29" s="479"/>
      <c r="V29" s="480"/>
      <c r="W29" s="479"/>
      <c r="X29" s="480"/>
      <c r="Y29" s="291" t="str">
        <f>IF(AND(D29&lt;&gt;F29,D29&lt;&gt;H29,D29&lt;&gt;J29,D29&lt;&gt;L29,D29&lt;&gt;N29,D29&lt;&gt;R29,D29&lt;&gt;X29,D29&lt;&gt;P29,D29&lt;&gt;T29),"","S")</f>
        <v>S</v>
      </c>
      <c r="Z29" s="292" t="str">
        <f>IF(AND(F29&lt;&gt;D29,F29&lt;&gt;H29,F29&lt;&gt;J29,F29&lt;&gt;L29,F29&lt;&gt;N29,F29&lt;&gt;R29,F29&lt;&gt;X29,F29&lt;&gt;P29,F29&lt;&gt;T29),"","S")</f>
        <v>S</v>
      </c>
      <c r="AA29" s="292" t="str">
        <f>IF(AND(H29&lt;&gt;D29,H29&lt;&gt;F29,H29&lt;&gt;J29,H29&lt;&gt;L29,H29&lt;&gt;N29,H29&lt;&gt;R29,H29&lt;&gt;X29,H29&lt;&gt;P29,H29&lt;&gt;T29),"","S")</f>
        <v>S</v>
      </c>
      <c r="AB29" s="292" t="str">
        <f>IF(AND(J29&lt;&gt;D29,J29&lt;&gt;F29,J29&lt;&gt;H29,J29&lt;&gt;L29,J29&lt;&gt;N29,J29&lt;&gt;R29,J29&lt;&gt;X29,J29&lt;&gt;P29,J29&lt;&gt;T29),"","S")</f>
        <v>S</v>
      </c>
      <c r="AC29" s="292" t="str">
        <f t="shared" si="30"/>
        <v>S</v>
      </c>
      <c r="AD29" s="292" t="str">
        <f>IF(AND(N29&lt;&gt;D29,N29&lt;&gt;F29,N29&lt;&gt;H29,N29&lt;&gt;J29,N29&lt;&gt;L29,N29&lt;&gt;R29,N29&lt;&gt;X29,N29&lt;&gt;P29,N29&lt;&gt;T29),"","S")</f>
        <v>S</v>
      </c>
      <c r="AE29" s="292" t="str">
        <f>IF(AND(P29&lt;&gt;D29,P29&lt;&gt;F29,P29&lt;&gt;H29,P29&lt;&gt;J29,P29&lt;&gt;L29,P29&lt;&gt;N29,P29&lt;&gt;X29,P29&lt;&gt;R29,P29&lt;&gt;T29),"","S")</f>
        <v>S</v>
      </c>
      <c r="AF29" s="293" t="str">
        <f>IF(AND(R29&lt;&gt;D29,R29&lt;&gt;F29,R29&lt;&gt;H29,R29&lt;&gt;J29,R29&lt;&gt;L29,R29&lt;&gt;N29,R29&lt;&gt;X29,R29&lt;&gt;P29,R29&lt;&gt;T29),"","S")</f>
        <v>S</v>
      </c>
      <c r="AG29" s="294" t="str">
        <f>IF(AND(T29&lt;&gt;D29,T29&lt;&gt;H29,T29&lt;&gt;F29,T29&lt;&gt;J29,T29&lt;&gt;L29,T29&lt;&gt;N29,T29&lt;&gt;P29,T29&lt;&gt;R29,T29&lt;&gt;X29),"","S")</f>
        <v>S</v>
      </c>
      <c r="AH29" s="471" t="str">
        <f>IF(AND(X29&lt;&gt;D29,X29&lt;&gt;H29,X29&lt;&gt;F29,X29&lt;&gt;J29,X29&lt;&gt;L29,X29&lt;&gt;N29,X29&lt;&gt;P29,X29&lt;&gt;R29,X29&lt;&gt;T29),"","S")</f>
        <v>S</v>
      </c>
      <c r="AI29" s="475"/>
      <c r="AJ29" s="231"/>
      <c r="AK29" s="131"/>
      <c r="AL29" s="17" t="str">
        <f t="shared" si="1"/>
        <v/>
      </c>
      <c r="AM29" s="17" t="str">
        <f t="shared" si="2"/>
        <v/>
      </c>
      <c r="AN29" s="17" t="str">
        <f t="shared" si="3"/>
        <v/>
      </c>
      <c r="AO29" s="17" t="str">
        <f t="shared" si="4"/>
        <v/>
      </c>
      <c r="AP29" s="17" t="str">
        <f t="shared" si="5"/>
        <v/>
      </c>
      <c r="AQ29" s="17" t="str">
        <f t="shared" si="6"/>
        <v/>
      </c>
      <c r="AR29" s="17" t="str">
        <f t="shared" si="7"/>
        <v/>
      </c>
      <c r="AS29" s="17" t="str">
        <f t="shared" si="8"/>
        <v/>
      </c>
      <c r="AT29" s="17" t="str">
        <f t="shared" si="9"/>
        <v/>
      </c>
      <c r="AU29" s="17" t="str">
        <f t="shared" si="10"/>
        <v/>
      </c>
      <c r="AV29" s="17" t="str">
        <f t="shared" si="11"/>
        <v/>
      </c>
      <c r="AW29" s="17" t="str">
        <f t="shared" si="12"/>
        <v/>
      </c>
      <c r="AX29" s="17" t="str">
        <f t="shared" si="13"/>
        <v/>
      </c>
      <c r="AY29" s="17" t="str">
        <f t="shared" si="14"/>
        <v/>
      </c>
      <c r="AZ29" s="17" t="str">
        <f t="shared" si="15"/>
        <v/>
      </c>
      <c r="BA29" s="17" t="str">
        <f t="shared" si="16"/>
        <v/>
      </c>
      <c r="BB29" s="17" t="str">
        <f t="shared" si="17"/>
        <v/>
      </c>
      <c r="BC29" s="17" t="str">
        <f t="shared" si="18"/>
        <v/>
      </c>
      <c r="BD29" s="17" t="str">
        <f t="shared" si="19"/>
        <v/>
      </c>
      <c r="BE29" s="17" t="str">
        <f t="shared" si="20"/>
        <v/>
      </c>
      <c r="BF29" s="17" t="str">
        <f t="shared" si="20"/>
        <v/>
      </c>
      <c r="BG29" s="17" t="str">
        <f t="shared" si="20"/>
        <v/>
      </c>
      <c r="BH29" s="5"/>
    </row>
    <row r="30" spans="1:60" ht="14.25" customHeight="1" thickTop="1" x14ac:dyDescent="0.25">
      <c r="A30" s="570">
        <v>7</v>
      </c>
      <c r="B30" s="135"/>
      <c r="C30" s="127"/>
      <c r="D30" s="162"/>
      <c r="E30" s="127"/>
      <c r="F30" s="162"/>
      <c r="G30" s="127"/>
      <c r="H30" s="162"/>
      <c r="I30" s="158"/>
      <c r="J30" s="164"/>
      <c r="K30" s="158"/>
      <c r="L30" s="164"/>
      <c r="M30" s="127"/>
      <c r="N30" s="162"/>
      <c r="O30" s="127"/>
      <c r="P30" s="162"/>
      <c r="Q30" s="159"/>
      <c r="R30" s="208"/>
      <c r="S30" s="515" t="s">
        <v>171</v>
      </c>
      <c r="T30" s="516" t="s">
        <v>39</v>
      </c>
      <c r="U30" s="517" t="s">
        <v>171</v>
      </c>
      <c r="V30" s="513" t="s">
        <v>37</v>
      </c>
      <c r="W30" s="441"/>
      <c r="X30" s="442"/>
      <c r="Y30" s="443" t="str">
        <f>IF(AND(D30&lt;&gt;F30,D30&lt;&gt;H30,D30&lt;&gt;J30,D30&lt;&gt;L30,D30&lt;&gt;N30,D30&lt;&gt;R30,D30&lt;&gt;X22,D30&lt;&gt;P30,D30&lt;&gt;T30),"","S")</f>
        <v>S</v>
      </c>
      <c r="Z30" s="444" t="str">
        <f>IF(AND(F30&lt;&gt;D30,F30&lt;&gt;H30,F30&lt;&gt;J30,F30&lt;&gt;L30,F30&lt;&gt;N30,F30&lt;&gt;R30,F30&lt;&gt;X22,F30&lt;&gt;P30,F30&lt;&gt;T30),"","S")</f>
        <v>S</v>
      </c>
      <c r="AA30" s="444" t="str">
        <f>IF(AND(H30&lt;&gt;D30,H30&lt;&gt;F30,H30&lt;&gt;J30,H30&lt;&gt;L30,H30&lt;&gt;N30,H30&lt;&gt;R30,H30&lt;&gt;X22,H30&lt;&gt;P30,H30&lt;&gt;T30),"","S")</f>
        <v>S</v>
      </c>
      <c r="AB30" s="444" t="str">
        <f>IF(AND(J30&lt;&gt;D30,J30&lt;&gt;F30,J30&lt;&gt;H30,J30&lt;&gt;L30,J30&lt;&gt;N30,J30&lt;&gt;R30,J30&lt;&gt;X22,J30&lt;&gt;P30,J30&lt;&gt;T30),"","S")</f>
        <v>S</v>
      </c>
      <c r="AC30" s="444" t="str">
        <f>IF(AND(L30&lt;&gt;D30,L30&lt;&gt;F30,L30&lt;&gt;H30,L30&lt;&gt;J30,L30&lt;&gt;N30,L30&lt;&gt;R30,L30&lt;&gt;X22,L30&lt;&gt;P30),"","S")</f>
        <v>S</v>
      </c>
      <c r="AD30" s="444" t="str">
        <f>IF(AND(N30&lt;&gt;D30,N30&lt;&gt;F30,N30&lt;&gt;H30,N30&lt;&gt;J30,N30&lt;&gt;L30,N30&lt;&gt;R30,N30&lt;&gt;X22,N30&lt;&gt;P30,N30&lt;&gt;T30),"","S")</f>
        <v>S</v>
      </c>
      <c r="AE30" s="444" t="str">
        <f>IF(AND(P30&lt;&gt;D30,P30&lt;&gt;F30,P30&lt;&gt;H30,P30&lt;&gt;J30,P30&lt;&gt;L30,P30&lt;&gt;N30,P30&lt;&gt;X22,P30&lt;&gt;R30,P30&lt;&gt;T30),"","S")</f>
        <v>S</v>
      </c>
      <c r="AF30" s="444" t="str">
        <f>IF(AND(R30&lt;&gt;D30,R30&lt;&gt;F30,R30&lt;&gt;H30,R30&lt;&gt;J30,R30&lt;&gt;L30,R30&lt;&gt;N30,R30&lt;&gt;X22,R30&lt;&gt;P30,R30&lt;&gt;T30),"","S")</f>
        <v>S</v>
      </c>
      <c r="AG30" s="444" t="str">
        <f>IF(AND(T30&lt;&gt;D30,T30&lt;&gt;H30,T30&lt;&gt;F30,T30&lt;&gt;J30,T30&lt;&gt;L30,T30&lt;&gt;N30,T30&lt;&gt;P30,T30&lt;&gt;R30,T30&lt;&gt;X22),"","S")</f>
        <v>S</v>
      </c>
      <c r="AH30" s="472" t="str">
        <f>IF(AND(X22&lt;&gt;D30,X22&lt;&gt;H30,X22&lt;&gt;F30,X22&lt;&gt;J30,X22&lt;&gt;L30,X22&lt;&gt;N30,X22&lt;&gt;P30,X22&lt;&gt;R30,X22&lt;&gt;T30),"","S")</f>
        <v>S</v>
      </c>
      <c r="AI30" s="476"/>
      <c r="AJ30" s="275"/>
      <c r="AK30" s="232"/>
      <c r="AL30" s="233" t="str">
        <f t="shared" si="1"/>
        <v>NGLL (9B)</v>
      </c>
      <c r="AM30" s="233" t="str">
        <f t="shared" si="2"/>
        <v/>
      </c>
      <c r="AN30" s="233" t="str">
        <f t="shared" si="3"/>
        <v>NGLL(9A)</v>
      </c>
      <c r="AO30" s="233" t="str">
        <f t="shared" si="4"/>
        <v/>
      </c>
      <c r="AP30" s="233" t="str">
        <f t="shared" si="5"/>
        <v/>
      </c>
      <c r="AQ30" s="233" t="str">
        <f t="shared" si="6"/>
        <v/>
      </c>
      <c r="AR30" s="233" t="str">
        <f t="shared" si="7"/>
        <v/>
      </c>
      <c r="AS30" s="233" t="str">
        <f t="shared" si="8"/>
        <v/>
      </c>
      <c r="AT30" s="233" t="str">
        <f t="shared" si="9"/>
        <v/>
      </c>
      <c r="AU30" s="233" t="str">
        <f t="shared" si="10"/>
        <v/>
      </c>
      <c r="AV30" s="233" t="str">
        <f t="shared" si="11"/>
        <v/>
      </c>
      <c r="AW30" s="233" t="str">
        <f t="shared" si="12"/>
        <v/>
      </c>
      <c r="AX30" s="233" t="str">
        <f t="shared" si="13"/>
        <v/>
      </c>
      <c r="AY30" s="233" t="str">
        <f t="shared" si="14"/>
        <v/>
      </c>
      <c r="AZ30" s="233" t="str">
        <f t="shared" si="15"/>
        <v/>
      </c>
      <c r="BA30" s="233" t="str">
        <f t="shared" si="16"/>
        <v/>
      </c>
      <c r="BB30" s="233" t="str">
        <f t="shared" si="17"/>
        <v/>
      </c>
      <c r="BC30" s="233" t="str">
        <f t="shared" si="18"/>
        <v/>
      </c>
      <c r="BD30" s="233" t="str">
        <f t="shared" si="19"/>
        <v/>
      </c>
      <c r="BE30" s="233" t="str">
        <f t="shared" si="20"/>
        <v/>
      </c>
      <c r="BF30" s="233" t="str">
        <f t="shared" si="20"/>
        <v/>
      </c>
      <c r="BG30" s="234" t="str">
        <f t="shared" si="20"/>
        <v/>
      </c>
      <c r="BH30" s="5"/>
    </row>
    <row r="31" spans="1:60" ht="14.25" customHeight="1" x14ac:dyDescent="0.25">
      <c r="A31" s="560"/>
      <c r="B31" s="136"/>
      <c r="C31" s="128"/>
      <c r="D31" s="163"/>
      <c r="E31" s="437"/>
      <c r="F31" s="165"/>
      <c r="G31" s="128"/>
      <c r="H31" s="163"/>
      <c r="I31" s="128"/>
      <c r="J31" s="166"/>
      <c r="K31" s="128"/>
      <c r="L31" s="166"/>
      <c r="M31" s="128"/>
      <c r="N31" s="163"/>
      <c r="O31" s="133"/>
      <c r="P31" s="163"/>
      <c r="Q31" s="128"/>
      <c r="R31" s="167"/>
      <c r="S31" s="518" t="s">
        <v>171</v>
      </c>
      <c r="T31" s="295" t="s">
        <v>39</v>
      </c>
      <c r="U31" s="519" t="s">
        <v>171</v>
      </c>
      <c r="V31" s="514" t="s">
        <v>37</v>
      </c>
      <c r="W31" s="441"/>
      <c r="X31" s="442"/>
      <c r="Y31" s="445" t="str">
        <f>IF(AND(D31&lt;&gt;F31,D31&lt;&gt;H31,D31&lt;&gt;J31,D31&lt;&gt;L31,D31&lt;&gt;N31,D31&lt;&gt;R31,D31&lt;&gt;X23,D31&lt;&gt;P31,D31&lt;&gt;T31),"","S")</f>
        <v>S</v>
      </c>
      <c r="Z31" s="446" t="str">
        <f>IF(AND(F31&lt;&gt;D31,F31&lt;&gt;H31,F31&lt;&gt;J31,F31&lt;&gt;L31,F31&lt;&gt;N31,F31&lt;&gt;R31,F31&lt;&gt;X23,F31&lt;&gt;P31,F31&lt;&gt;T31),"","S")</f>
        <v>S</v>
      </c>
      <c r="AA31" s="446" t="str">
        <f>IF(AND(H31&lt;&gt;D31,H31&lt;&gt;F31,H31&lt;&gt;J31,H31&lt;&gt;L31,H31&lt;&gt;N31,H31&lt;&gt;R31,H31&lt;&gt;X23,H31&lt;&gt;P31,H31&lt;&gt;T31),"","S")</f>
        <v>S</v>
      </c>
      <c r="AB31" s="446" t="str">
        <f>IF(AND(J31&lt;&gt;D31,J31&lt;&gt;F31,J31&lt;&gt;H31,J31&lt;&gt;L31,J31&lt;&gt;N31,J31&lt;&gt;R31,J31&lt;&gt;X23,J31&lt;&gt;P31,J31&lt;&gt;T31),"","S")</f>
        <v>S</v>
      </c>
      <c r="AC31" s="446" t="str">
        <f>IF(AND(L31&lt;&gt;D31,L31&lt;&gt;F31,L31&lt;&gt;H31,L31&lt;&gt;J31,L31&lt;&gt;N31,L31&lt;&gt;R31,L31&lt;&gt;X23,L31&lt;&gt;P31),"","S")</f>
        <v>S</v>
      </c>
      <c r="AD31" s="446" t="str">
        <f>IF(AND(N31&lt;&gt;D31,N31&lt;&gt;F31,N31&lt;&gt;H31,N31&lt;&gt;J31,N31&lt;&gt;L31,N31&lt;&gt;R31,N31&lt;&gt;X23,N31&lt;&gt;P31,N31&lt;&gt;T31),"","S")</f>
        <v>S</v>
      </c>
      <c r="AE31" s="446" t="str">
        <f>IF(AND(P31&lt;&gt;D31,P31&lt;&gt;F31,P31&lt;&gt;H31,P31&lt;&gt;J31,P31&lt;&gt;L31,P31&lt;&gt;N31,P31&lt;&gt;X23,P31&lt;&gt;R31,P31&lt;&gt;T31),"","S")</f>
        <v>S</v>
      </c>
      <c r="AF31" s="446" t="str">
        <f>IF(AND(R31&lt;&gt;D31,R31&lt;&gt;F31,R31&lt;&gt;H31,R31&lt;&gt;J31,R31&lt;&gt;L31,R31&lt;&gt;N31,R31&lt;&gt;X23,R31&lt;&gt;P31,R31&lt;&gt;T31),"","S")</f>
        <v>S</v>
      </c>
      <c r="AG31" s="446" t="str">
        <f>IF(AND(T31&lt;&gt;D31,T31&lt;&gt;H31,T31&lt;&gt;F31,T31&lt;&gt;J31,T31&lt;&gt;L31,T31&lt;&gt;N31,T31&lt;&gt;P31,T31&lt;&gt;R31,T31&lt;&gt;X23),"","S")</f>
        <v>S</v>
      </c>
      <c r="AH31" s="473" t="str">
        <f>IF(AND(X23&lt;&gt;D31,X23&lt;&gt;H31,X23&lt;&gt;F31,X23&lt;&gt;J31,X23&lt;&gt;L31,X23&lt;&gt;N31,X23&lt;&gt;P31,X23&lt;&gt;R31,X23&lt;&gt;T31),"","S")</f>
        <v>S</v>
      </c>
      <c r="AI31" s="477"/>
      <c r="AJ31" s="231"/>
      <c r="AK31" s="131"/>
      <c r="AL31" s="17" t="str">
        <f t="shared" si="1"/>
        <v>NGLL (9B)</v>
      </c>
      <c r="AM31" s="17" t="str">
        <f t="shared" si="2"/>
        <v/>
      </c>
      <c r="AN31" s="17" t="str">
        <f t="shared" si="3"/>
        <v>NGLL(9A)</v>
      </c>
      <c r="AO31" s="17" t="str">
        <f t="shared" si="4"/>
        <v/>
      </c>
      <c r="AP31" s="17" t="str">
        <f t="shared" si="5"/>
        <v/>
      </c>
      <c r="AQ31" s="17" t="str">
        <f t="shared" si="6"/>
        <v/>
      </c>
      <c r="AR31" s="17" t="str">
        <f t="shared" si="7"/>
        <v/>
      </c>
      <c r="AS31" s="17" t="str">
        <f t="shared" si="8"/>
        <v/>
      </c>
      <c r="AT31" s="17" t="str">
        <f t="shared" si="9"/>
        <v/>
      </c>
      <c r="AU31" s="17" t="str">
        <f t="shared" si="10"/>
        <v/>
      </c>
      <c r="AV31" s="17" t="str">
        <f t="shared" si="11"/>
        <v/>
      </c>
      <c r="AW31" s="17" t="str">
        <f t="shared" si="12"/>
        <v/>
      </c>
      <c r="AX31" s="17" t="str">
        <f t="shared" si="13"/>
        <v/>
      </c>
      <c r="AY31" s="17" t="str">
        <f t="shared" si="14"/>
        <v/>
      </c>
      <c r="AZ31" s="17" t="str">
        <f t="shared" si="15"/>
        <v/>
      </c>
      <c r="BA31" s="17" t="str">
        <f t="shared" si="16"/>
        <v/>
      </c>
      <c r="BB31" s="17" t="str">
        <f t="shared" si="17"/>
        <v/>
      </c>
      <c r="BC31" s="17" t="str">
        <f t="shared" si="18"/>
        <v/>
      </c>
      <c r="BD31" s="17" t="str">
        <f t="shared" si="19"/>
        <v/>
      </c>
      <c r="BE31" s="17" t="str">
        <f t="shared" si="20"/>
        <v/>
      </c>
      <c r="BF31" s="17" t="str">
        <f t="shared" si="20"/>
        <v/>
      </c>
      <c r="BG31" s="235" t="str">
        <f t="shared" si="20"/>
        <v/>
      </c>
      <c r="BH31" s="5"/>
    </row>
    <row r="32" spans="1:60" ht="14.25" customHeight="1" x14ac:dyDescent="0.25">
      <c r="A32" s="560"/>
      <c r="B32" s="136"/>
      <c r="C32" s="128"/>
      <c r="D32" s="167"/>
      <c r="E32" s="298"/>
      <c r="F32" s="438"/>
      <c r="G32" s="128"/>
      <c r="H32" s="163"/>
      <c r="I32" s="128"/>
      <c r="J32" s="163"/>
      <c r="K32" s="128"/>
      <c r="L32" s="163"/>
      <c r="M32" s="133"/>
      <c r="N32" s="167"/>
      <c r="O32" s="133"/>
      <c r="P32" s="163"/>
      <c r="Q32" s="171"/>
      <c r="R32" s="165"/>
      <c r="S32" s="520" t="s">
        <v>164</v>
      </c>
      <c r="T32" s="514" t="s">
        <v>39</v>
      </c>
      <c r="U32" s="519" t="s">
        <v>164</v>
      </c>
      <c r="V32" s="514" t="s">
        <v>37</v>
      </c>
      <c r="W32" s="298"/>
      <c r="X32" s="299"/>
      <c r="Y32" s="448" t="str">
        <f>IF(AND(D32&lt;&gt;F32,D32&lt;&gt;H32,D32&lt;&gt;J32,D32&lt;&gt;L32,D32&lt;&gt;N32,D32&lt;&gt;R32,D32&lt;&gt;X32,D32&lt;&gt;P32,D32&lt;&gt;T32),"","S")</f>
        <v>S</v>
      </c>
      <c r="Z32" s="449" t="str">
        <f>IF(AND(F32&lt;&gt;D32,F32&lt;&gt;H32,F32&lt;&gt;J32,F32&lt;&gt;L32,F32&lt;&gt;N32,F32&lt;&gt;R32,F32&lt;&gt;X32,F32&lt;&gt;P32,F32&lt;&gt;T32),"","S")</f>
        <v>S</v>
      </c>
      <c r="AA32" s="449" t="str">
        <f>IF(AND(H32&lt;&gt;D32,H32&lt;&gt;F32,H32&lt;&gt;J32,H32&lt;&gt;L32,H32&lt;&gt;N32,H32&lt;&gt;R32,H32&lt;&gt;X32,H32&lt;&gt;P32,H32&lt;&gt;T32),"","S")</f>
        <v>S</v>
      </c>
      <c r="AB32" s="449" t="str">
        <f>IF(AND(J32&lt;&gt;D32,J32&lt;&gt;F32,J32&lt;&gt;H32,J32&lt;&gt;L32,J32&lt;&gt;N32,J32&lt;&gt;R32,J32&lt;&gt;X32,J32&lt;&gt;P32,J32&lt;&gt;T32),"","S")</f>
        <v>S</v>
      </c>
      <c r="AC32" s="449" t="str">
        <f t="shared" si="30"/>
        <v>S</v>
      </c>
      <c r="AD32" s="449" t="str">
        <f>IF(AND(N32&lt;&gt;D32,N32&lt;&gt;F32,N32&lt;&gt;H32,N32&lt;&gt;J32,N32&lt;&gt;L32,N32&lt;&gt;R32,N32&lt;&gt;X32,N32&lt;&gt;P32,N32&lt;&gt;T32),"","S")</f>
        <v>S</v>
      </c>
      <c r="AE32" s="449" t="str">
        <f>IF(AND(P32&lt;&gt;D32,P32&lt;&gt;F32,P32&lt;&gt;H32,P32&lt;&gt;J32,P32&lt;&gt;L32,P32&lt;&gt;N32,P32&lt;&gt;X32,P32&lt;&gt;R32,P32&lt;&gt;T32),"","S")</f>
        <v>S</v>
      </c>
      <c r="AF32" s="450" t="str">
        <f>IF(AND(R32&lt;&gt;D32,R32&lt;&gt;F32,R32&lt;&gt;H32,R32&lt;&gt;J32,R32&lt;&gt;L32,R32&lt;&gt;N32,R32&lt;&gt;X32,R32&lt;&gt;P32,R32&lt;&gt;T32),"","S")</f>
        <v>S</v>
      </c>
      <c r="AG32" s="451" t="str">
        <f>IF(AND(T32&lt;&gt;D32,T32&lt;&gt;H32,T32&lt;&gt;F32,T32&lt;&gt;J32,T32&lt;&gt;L32,T32&lt;&gt;N32,T32&lt;&gt;P32,T32&lt;&gt;R32,T32&lt;&gt;X32),"","S")</f>
        <v/>
      </c>
      <c r="AH32" s="452" t="str">
        <f>IF(AND(X32&lt;&gt;D32,X32&lt;&gt;H32,X32&lt;&gt;F32,X32&lt;&gt;J32,X32&lt;&gt;L32,X32&lt;&gt;N32,X32&lt;&gt;P32,X32&lt;&gt;R32,X32&lt;&gt;T32),"","S")</f>
        <v>S</v>
      </c>
      <c r="AI32" s="447"/>
      <c r="AJ32" s="231"/>
      <c r="AK32" s="131"/>
      <c r="AL32" s="17" t="str">
        <f t="shared" si="1"/>
        <v>HN (9B)</v>
      </c>
      <c r="AM32" s="17" t="str">
        <f t="shared" si="2"/>
        <v/>
      </c>
      <c r="AN32" s="17" t="str">
        <f t="shared" si="3"/>
        <v>HN(9A)</v>
      </c>
      <c r="AO32" s="17" t="str">
        <f t="shared" si="4"/>
        <v/>
      </c>
      <c r="AP32" s="17" t="str">
        <f t="shared" si="5"/>
        <v/>
      </c>
      <c r="AQ32" s="17" t="str">
        <f t="shared" si="6"/>
        <v/>
      </c>
      <c r="AR32" s="17" t="str">
        <f t="shared" si="7"/>
        <v/>
      </c>
      <c r="AS32" s="17" t="str">
        <f t="shared" si="8"/>
        <v/>
      </c>
      <c r="AT32" s="17" t="str">
        <f t="shared" si="9"/>
        <v/>
      </c>
      <c r="AU32" s="17" t="str">
        <f t="shared" si="10"/>
        <v/>
      </c>
      <c r="AV32" s="17" t="str">
        <f t="shared" si="11"/>
        <v/>
      </c>
      <c r="AW32" s="17" t="str">
        <f t="shared" si="12"/>
        <v/>
      </c>
      <c r="AX32" s="17" t="str">
        <f t="shared" si="13"/>
        <v/>
      </c>
      <c r="AY32" s="17" t="str">
        <f t="shared" si="14"/>
        <v/>
      </c>
      <c r="AZ32" s="17" t="str">
        <f t="shared" si="15"/>
        <v/>
      </c>
      <c r="BA32" s="17" t="str">
        <f t="shared" si="16"/>
        <v/>
      </c>
      <c r="BB32" s="17" t="str">
        <f t="shared" si="17"/>
        <v/>
      </c>
      <c r="BC32" s="17" t="str">
        <f t="shared" si="18"/>
        <v/>
      </c>
      <c r="BD32" s="17" t="str">
        <f t="shared" si="19"/>
        <v/>
      </c>
      <c r="BE32" s="17" t="str">
        <f t="shared" si="20"/>
        <v/>
      </c>
      <c r="BF32" s="17" t="str">
        <f t="shared" si="20"/>
        <v/>
      </c>
      <c r="BG32" s="235" t="str">
        <f t="shared" si="20"/>
        <v/>
      </c>
      <c r="BH32" s="5"/>
    </row>
    <row r="33" spans="1:60" ht="16.5" thickBot="1" x14ac:dyDescent="0.3">
      <c r="A33" s="571"/>
      <c r="B33" s="185"/>
      <c r="C33" s="138"/>
      <c r="D33" s="169"/>
      <c r="E33" s="439"/>
      <c r="F33" s="440"/>
      <c r="G33" s="140"/>
      <c r="H33" s="168"/>
      <c r="I33" s="138"/>
      <c r="J33" s="186"/>
      <c r="K33" s="138"/>
      <c r="L33" s="186"/>
      <c r="M33" s="140"/>
      <c r="N33" s="169"/>
      <c r="O33" s="139"/>
      <c r="P33" s="186"/>
      <c r="Q33" s="194"/>
      <c r="R33" s="195"/>
      <c r="S33" s="201"/>
      <c r="T33" s="209"/>
      <c r="U33" s="140"/>
      <c r="V33" s="169"/>
      <c r="W33" s="140"/>
      <c r="X33" s="169"/>
      <c r="Y33" s="291" t="str">
        <f>IF(AND(D33&lt;&gt;F33,D33&lt;&gt;H33,D33&lt;&gt;J33,D33&lt;&gt;L33,D33&lt;&gt;N33,D33&lt;&gt;R33,D33&lt;&gt;X33,D33&lt;&gt;P33,D33&lt;&gt;T33),"","S")</f>
        <v>S</v>
      </c>
      <c r="Z33" s="292" t="str">
        <f>IF(AND(F33&lt;&gt;D33,F33&lt;&gt;H33,F33&lt;&gt;J33,F33&lt;&gt;L33,F33&lt;&gt;N33,F33&lt;&gt;R33,F33&lt;&gt;X33,F33&lt;&gt;P33,F33&lt;&gt;T33),"","S")</f>
        <v>S</v>
      </c>
      <c r="AA33" s="292" t="str">
        <f>IF(AND(H33&lt;&gt;D33,H33&lt;&gt;F33,H33&lt;&gt;J33,H33&lt;&gt;L33,H33&lt;&gt;N33,H33&lt;&gt;R33,H33&lt;&gt;X33,H33&lt;&gt;P33,H33&lt;&gt;T33),"","S")</f>
        <v>S</v>
      </c>
      <c r="AB33" s="292" t="str">
        <f>IF(AND(J33&lt;&gt;D33,J33&lt;&gt;F33,J33&lt;&gt;H33,J33&lt;&gt;L33,J33&lt;&gt;N33,J33&lt;&gt;R33,J33&lt;&gt;X33,J33&lt;&gt;P33,J33&lt;&gt;T33),"","S")</f>
        <v>S</v>
      </c>
      <c r="AC33" s="292" t="str">
        <f t="shared" si="30"/>
        <v>S</v>
      </c>
      <c r="AD33" s="292" t="str">
        <f>IF(AND(N33&lt;&gt;D33,N33&lt;&gt;F33,N33&lt;&gt;H33,N33&lt;&gt;J33,N33&lt;&gt;L33,N33&lt;&gt;R33,N33&lt;&gt;X33,N33&lt;&gt;P33,N33&lt;&gt;T33),"","S")</f>
        <v>S</v>
      </c>
      <c r="AE33" s="292" t="str">
        <f>IF(AND(P33&lt;&gt;D33,P33&lt;&gt;F33,P33&lt;&gt;H33,P33&lt;&gt;J33,P33&lt;&gt;L33,P33&lt;&gt;N33,P33&lt;&gt;X33,P33&lt;&gt;R33,P33&lt;&gt;T33),"","S")</f>
        <v>S</v>
      </c>
      <c r="AF33" s="293" t="str">
        <f>IF(AND(R33&lt;&gt;D33,R33&lt;&gt;F33,R33&lt;&gt;H33,R33&lt;&gt;J33,R33&lt;&gt;L33,R33&lt;&gt;N33,R33&lt;&gt;X33,R33&lt;&gt;P33,R33&lt;&gt;T33),"","S")</f>
        <v>S</v>
      </c>
      <c r="AG33" s="294" t="str">
        <f>IF(AND(T33&lt;&gt;D33,T33&lt;&gt;H33,T33&lt;&gt;F33,T33&lt;&gt;J33,T33&lt;&gt;L33,T33&lt;&gt;N33,T33&lt;&gt;P33,T33&lt;&gt;R33,T33&lt;&gt;X33),"","S")</f>
        <v>S</v>
      </c>
      <c r="AH33" s="207" t="str">
        <f>IF(AND(X33&lt;&gt;D33,X33&lt;&gt;H33,X33&lt;&gt;F33,X33&lt;&gt;J33,X33&lt;&gt;L33,X33&lt;&gt;N33,X33&lt;&gt;P33,X33&lt;&gt;R33,X33&lt;&gt;T33),"","S")</f>
        <v>S</v>
      </c>
      <c r="AI33" s="283"/>
      <c r="AJ33" s="277"/>
      <c r="AK33" s="236"/>
      <c r="AL33" s="237" t="str">
        <f t="shared" si="1"/>
        <v/>
      </c>
      <c r="AM33" s="237" t="str">
        <f t="shared" si="2"/>
        <v/>
      </c>
      <c r="AN33" s="237" t="str">
        <f t="shared" si="3"/>
        <v/>
      </c>
      <c r="AO33" s="237" t="str">
        <f t="shared" si="4"/>
        <v/>
      </c>
      <c r="AP33" s="237" t="str">
        <f t="shared" si="5"/>
        <v/>
      </c>
      <c r="AQ33" s="237" t="str">
        <f t="shared" si="6"/>
        <v/>
      </c>
      <c r="AR33" s="237" t="str">
        <f t="shared" si="7"/>
        <v/>
      </c>
      <c r="AS33" s="237" t="str">
        <f t="shared" si="8"/>
        <v/>
      </c>
      <c r="AT33" s="237" t="str">
        <f t="shared" si="9"/>
        <v/>
      </c>
      <c r="AU33" s="237" t="str">
        <f t="shared" si="10"/>
        <v/>
      </c>
      <c r="AV33" s="237" t="str">
        <f t="shared" si="11"/>
        <v/>
      </c>
      <c r="AW33" s="237" t="str">
        <f t="shared" si="12"/>
        <v/>
      </c>
      <c r="AX33" s="237" t="str">
        <f t="shared" si="13"/>
        <v/>
      </c>
      <c r="AY33" s="237" t="str">
        <f t="shared" si="14"/>
        <v/>
      </c>
      <c r="AZ33" s="237" t="str">
        <f t="shared" si="15"/>
        <v/>
      </c>
      <c r="BA33" s="237" t="str">
        <f t="shared" si="16"/>
        <v/>
      </c>
      <c r="BB33" s="237" t="str">
        <f t="shared" si="17"/>
        <v/>
      </c>
      <c r="BC33" s="237" t="str">
        <f t="shared" si="18"/>
        <v/>
      </c>
      <c r="BD33" s="237" t="str">
        <f t="shared" si="19"/>
        <v/>
      </c>
      <c r="BE33" s="237" t="str">
        <f t="shared" si="20"/>
        <v/>
      </c>
      <c r="BF33" s="237" t="str">
        <f t="shared" si="20"/>
        <v/>
      </c>
      <c r="BG33" s="238" t="str">
        <f t="shared" si="20"/>
        <v/>
      </c>
      <c r="BH33" s="5"/>
    </row>
    <row r="34" spans="1:60" ht="16.5" thickTop="1" x14ac:dyDescent="0.25">
      <c r="A34" s="141"/>
      <c r="B34" s="16"/>
      <c r="C34" s="16"/>
      <c r="D34" s="172"/>
      <c r="E34" s="16"/>
      <c r="F34" s="172"/>
      <c r="G34" s="16"/>
      <c r="H34" s="172"/>
      <c r="I34" s="16"/>
      <c r="J34" s="172"/>
      <c r="K34" s="16"/>
      <c r="L34" s="172"/>
      <c r="M34" s="16"/>
      <c r="N34" s="172"/>
      <c r="O34" s="16"/>
      <c r="P34" s="172"/>
      <c r="Q34" s="16"/>
      <c r="R34" s="172"/>
      <c r="S34" s="172"/>
      <c r="T34" s="172"/>
      <c r="U34" s="172"/>
      <c r="V34" s="172"/>
      <c r="W34" s="16"/>
      <c r="X34" s="172"/>
      <c r="Y34" s="1"/>
      <c r="Z34" s="1"/>
      <c r="AA34" s="1"/>
      <c r="AB34" s="1"/>
      <c r="AC34" s="1"/>
      <c r="AD34" s="1"/>
      <c r="AE34" s="142"/>
      <c r="AF34" s="143"/>
      <c r="AG34" s="142"/>
      <c r="AI34" s="2"/>
      <c r="AJ34" s="231"/>
      <c r="AK34" s="239"/>
      <c r="AL34" s="15" t="str">
        <f>IF($D34="T.Trang",$C34&amp;" (6A)",IF($F34="T.Trang",$E34&amp;" (6B)",IF($H34="T.Trang",$G34&amp;" (6C)",IF($J34="T.Trang",$I34&amp;" (7A)",""))))&amp;IF($L34="T.Trang",$K34&amp;" (7B)",IF($N34="T.Trang",$M34&amp;" (7C)",IF($P34="T.Trang",$O34&amp;" (8A)",IF($R34="T.Trang",$Q34&amp;" (8B)",IF($T34="T.Trang",$S34&amp;"(9A)",IF($X34="T.Trang",$W34&amp;" (9B)",""))))))</f>
        <v/>
      </c>
      <c r="AM34" s="15" t="str">
        <f>IF($D34="Thắng",$C34&amp;" (6A)",IF($F34="Thắng",$E34&amp;" (6B)",IF($H34="Thắng",$G34&amp;" (6C)",IF($J34="Thắng",$I34&amp;" (7A)",""))))&amp;IF($L34="Thắng",$K34&amp;" (7B)",IF($N34="Thắng",$M34&amp;" (7C)",IF($P34="Thắng",$O34&amp;" (8A)",IF($R34="Thắng",$Q34&amp;" (8B)",IF($T34="Thắng",$S34&amp;"(9A)",IF($X34="Thắng",$W34&amp;" (9B)",""))))))</f>
        <v/>
      </c>
      <c r="AN34" s="15" t="str">
        <f>IF($D34="Khang",$C34&amp;" (6A)",IF($F34="Khang",$E34&amp;" (6B)",IF($H34="Khang",$G34&amp;" (6C)",IF($J34="Khang",$I34&amp;" (7A)",""))))&amp;IF($L34="Khang",$K34&amp;" (7B)",IF($N34="Khang",$M34&amp;" (7C)",IF($P34="Khang",$O34&amp;" (8A)",IF($R34="Khang",$Q34&amp;" (8B)",IF($T34="Khang",$S34&amp;"(9A)",IF($X34="Khang",$W34&amp;" (9B)",""))))))</f>
        <v/>
      </c>
      <c r="AO34" s="15" t="str">
        <f>IF($D34="Vũ",$C34&amp;" (6A)",IF($F34="Vũ",$E34&amp;" (6B)",IF($H34="Vũ",$G34&amp;" (6C)",IF($J34="Vũ",$I34&amp;" (7A)",""))))&amp;IF($L34="Vũ",$K34&amp;" (7B)",IF($N34="Vũ",$M34&amp;" (7C)",IF($P34="Vũ",$O34&amp;" (8A)",IF($R34="Vũ",$Q34&amp;" (8B)",IF($T34="Vũ",$S34&amp;"(9A)",IF($X34="Vũ",$W34&amp;" (9B)",""))))))</f>
        <v/>
      </c>
      <c r="AP34" s="161" t="str">
        <f>IF($D34="Khai",$C34&amp;" (6A)",IF($F34="Khai",$E34&amp;" (6B)",IF($H34="Khai",$G34&amp;" (7A)",IF($J34="Khai",$I34&amp;" (7B)",""))))&amp;IF($L34="Khai",$K34&amp;" (8A)",IF($N34="Khai",$M34&amp;" (8B)",IF($P34="Khai",$O34&amp;" (8C)",IF($R34="Khai",$Q34&amp;" (9A)",IF($X34="Khai",$W34&amp;" (9B)","")))))</f>
        <v/>
      </c>
      <c r="AQ34" s="161" t="str">
        <f>IF($D34="Hoàng",$C34&amp;" (6A)",IF($F34="Hoàng",$E34&amp;" (6B)",IF($H34="Hoàng",$G34&amp;" (7A)",IF($J34="Hoàng",$I34&amp;" (7B)",""))))&amp;IF($L34="Hoàng",$K34&amp;" (8A)",IF($N34="Hoàng",$M34&amp;" (8B)",IF($P34="Hoàng",$O34&amp;" (8C)",IF($R34="Hoàng",$Q34&amp;" (9A)",IF($X34="Hoàng",$W34&amp;" (9B)","")))))</f>
        <v/>
      </c>
      <c r="AR34" s="161" t="str">
        <f>IF($D34="Vũ",$C34&amp;" (6A)",IF($F34="Vũ",$E34&amp;" (6B)",IF($H34="Vũ",$G34&amp;" (7A)",IF($J34="Vũ",$I34&amp;" (7B)",""))))&amp;IF($L34="Vũ",$K34&amp;" (8A)",IF($N34="Vũ",$M34&amp;" (8B)",IF($P34="Vũ",$O34&amp;" (8C)",IF($R34="Vũ",$Q34&amp;" (9A)",IF($X34="Vũ",$W34&amp;" (9B)","")))))</f>
        <v/>
      </c>
      <c r="AS34" s="161" t="str">
        <f>IF($D34="Thúy",$C34&amp;" (6A)",IF($F34="Thúy",$E34&amp;" (6B)",IF($H34="Thúy",$G34&amp;" (7A)",IF($J34="Thúy",$I34&amp;" (7B)",""))))&amp;IF($L34="Thúy",$K34&amp;" (8A)",IF($N34="Thúy",$M34&amp;" (8B)",IF($P34="Thúy",$O34&amp;" (8C)",IF($R34="Thúy",$Q34&amp;" (9A)",IF($X34="Thúy",$W34&amp;" (9B)","")))))</f>
        <v/>
      </c>
      <c r="AT34" s="161" t="str">
        <f>IF($D34="Tùng",$C34&amp;" (6A)",IF($F34="Tùng",$E34&amp;" (6B)",IF($H34="Tùng",$G34&amp;" (7A)",IF($J34="Tùng",$I34&amp;" (7B)",""))))&amp;IF($L34="Tùng",$K34&amp;" (8A)",IF($N34="Tùng",$M34&amp;" (8B)",IF($P34="Tùng",$O34&amp;" (8C)",IF($R34="Tùng",$Q34&amp;" (9A)",IF($X34="Tùng",$W34&amp;" (9B)","")))))</f>
        <v/>
      </c>
      <c r="AU34" s="161" t="str">
        <f>IF($D34="Lan",$C34&amp;" (6A)",IF($F34="Lan",$E34&amp;" (6B)",IF($H34="Lan",$G34&amp;" (7A)",IF($J34="Lan",$I34&amp;" (7B)",""))))&amp;IF($L34="Lan",$K34&amp;" (8A)",IF($N34="Lan",$M34&amp;" (8B)",IF($P34="Lan",$O34&amp;" (8C)",IF($R34="Lan",$Q34&amp;" (9A)",IF($X34="Lan",$W34&amp;" (9B)","")))))</f>
        <v/>
      </c>
      <c r="AV34" s="161" t="str">
        <f>IF($D34="Giang",$C34&amp;" (6A)",IF($F34="Giang",$E34&amp;" (6B)",IF($H34="Giang",$G34&amp;" (7A)",IF($J34="Giang",$I34&amp;" (7B)",""))))&amp;IF($L34="Giang",$K34&amp;" (8A)",IF($N34="Giang",$M34&amp;" (8B)",IF($P34="Giang",$O34&amp;" (8C)",IF($R34="Giang",$Q34&amp;" (9A)",IF($X34="Giang",$W34&amp;" (9B)","")))))</f>
        <v/>
      </c>
      <c r="AW34" s="161" t="str">
        <f>IF($D34="Giang",$C34&amp;" (6A)",IF($F34="Giang",$E34&amp;" (6B)",IF($H34="Giang",$G34&amp;" (7A)",IF($J34="Giang",$I34&amp;" (7B)",""))))&amp;IF($L34="Giang",$K34&amp;" (8A)",IF($N34="Giang",$M34&amp;" (8B)",IF($P34="Giang",$O34&amp;" (8C)",IF($R34="Giang",$Q34&amp;" (9A)",IF($X34="Giang",$W34&amp;" (9B)","")))))</f>
        <v/>
      </c>
      <c r="AX34" s="161" t="str">
        <f>IF($D34="Thu",$C34&amp;" (6A)",IF($F34="Thu",$E34&amp;" (6B)",IF($H34="Thu",$G34&amp;" (7A)",IF($J34="Thu",$I34&amp;" (7B)",""))))&amp;IF($L34="Thu",$K34&amp;" (8A)",IF($N34="Thu",$M34&amp;" (8B)",IF($P34="Thu",$O34&amp;" (8C)",IF($R34="Thu",$Q34&amp;" (9A)",IF($X34="Thu",$W34&amp;" (9B)","")))))</f>
        <v/>
      </c>
      <c r="AY34" s="161" t="str">
        <f>IF($D34="Đính",$C34&amp;" (6A)",IF($F34="Đính",$E34&amp;" (6B)",IF($H34="Đính",$G34&amp;" (7A)",IF($J34="Đính",$I34&amp;" (7B)",""))))&amp;IF($L34="Đính",$K34&amp;" (8A)",IF($N34="Đính",$M34&amp;" (8B)",IF($P34="Đính",$O34&amp;" (8C)",IF($R34="Đính",$Q34&amp;" (9A)",IF($X34="Đính",$W34&amp;" (9B)","")))))</f>
        <v/>
      </c>
      <c r="AZ34" s="161" t="str">
        <f>IF($D34="Vinh",$C34&amp;" (6A)",IF($F34="Vinh",$E34&amp;" (6B)",IF($H34="Vinh",$G34&amp;" (7A)",IF($J34="Vinh",$I34&amp;" (7B)",""))))&amp;IF($L34="Vinh",$K34&amp;" (8A)",IF($N34="Vinh",$M34&amp;" (8B)",IF($P34="Vinh",$O34&amp;" (8C)",IF($R34="Vinh",$Q34&amp;" (9A)",IF($X34="Vinh",$W34&amp;" (9B)","")))))</f>
        <v/>
      </c>
      <c r="BA34" s="161" t="str">
        <f>IF($D34="Dương",$C34&amp;" (6A)",IF($F34="Dương",$E34&amp;" (6B)",IF($H34="Dương",$G34&amp;" (7A)",IF($J34="Dương",$I34&amp;" (7B)",""))))&amp;IF($L34="Dương",$K34&amp;" (8A)",IF($N34="Dương",$M34&amp;" (8B)",IF($P34="Dương",$O34&amp;" (8C)",IF($R34="Dương",$Q34&amp;" (9A)",IF($X34="Dương",$W34&amp;" (9B)","")))))</f>
        <v/>
      </c>
      <c r="BB34" s="161" t="str">
        <f>IF($D34="Bích",$C34&amp;" (6A)",IF($F34="Bích",$E34&amp;" (6B)",IF($H34="Bích",$G34&amp;" (7A)",IF($J34="Bích",$I34&amp;" (7B)",""))))&amp;IF($L34="Bích",$K34&amp;" (8A)",IF($N34="Bích",$M34&amp;" (8B)",IF($P34="Bích",$O34&amp;" (8C)",IF($R34="Bích",$Q34&amp;" (9A)",IF($X34="Bích",$W34&amp;" (9B)","")))))</f>
        <v/>
      </c>
      <c r="BC34" s="161" t="str">
        <f>IF($D34="Hà",$C34&amp;" (6A)",IF($F34="Hà",$E34&amp;" (6B)",IF($H34="Hà",$G34&amp;" (7A)",IF($J34="Hà",$I34&amp;" (7B)",""))))&amp;IF($L34="Hà",$K34&amp;" (8A)",IF($N34="Hà",$M34&amp;" (8B)",IF($P34="Hà",$O34&amp;" (8C)",IF($R34="Hà",$Q34&amp;" (9A)",IF($X34="Hà",$W34&amp;" (9B)","")))))</f>
        <v/>
      </c>
      <c r="BD34" s="161" t="str">
        <f>IF($D34="Doanh",$C34&amp;" (6A)",IF($F34="Doanh",$E34&amp;" (6B)",IF($H34="Doanh",$G34&amp;" (7A)",IF($J34="Doanh",$I34&amp;" (7B)",""))))&amp;IF($L34="Doanh",$K34&amp;" (8A)",IF($N34="Doanh",$M34&amp;" (8B)",IF($P34="Doanh",$O34&amp;" (8C)",IF($R34="Doanh",$Q34&amp;" (9A)",IF($X34="Doanh",$W34&amp;" (9B)","")))))</f>
        <v/>
      </c>
      <c r="BE34" s="161" t="str">
        <f>IF($D34="Oanh",$C34&amp;" (6A)",IF($F34="Oanh",$E34&amp;" (6B)",IF($H34="Oanh",$G34&amp;" (7A)",IF($J34="Oanh",$I34&amp;" (7B)",""))))&amp;IF($L34="Oanh",$K34&amp;" (8A)",IF($N34="Oanh",$M34&amp;" (8B)",IF($P34="Oanh",$O34&amp;" (8C)",IF($R34="Oanh",$Q34&amp;" (9A)",IF($X34="Oanh",$W34&amp;" (9B)","")))))</f>
        <v/>
      </c>
      <c r="BF34" s="161" t="str">
        <f>IF($D34="T.Trang",$C34&amp;" (6A)",IF($F34="T.Trang",$E34&amp;" (6B)",IF($H34="T.Trang",$G34&amp;" (7A)",IF($J34="T.Trang",$I34&amp;" (7B)",""))))&amp;IF($L34="T.Trang",$K34&amp;" (8A)",IF($N34="T.Trang",$M34&amp;" (8B)",IF($P34="T.Trang",$O34&amp;" (8C)",IF($R34="T.Trang",$Q34&amp;" (9A)",IF($X34="T.Trang",$W34&amp;" (9B)","")))))</f>
        <v/>
      </c>
      <c r="BG34" s="161" t="str">
        <f>IF($D34="T.Trang",$C34&amp;" (6A)",IF($F34="T.Trang",$E34&amp;" (6B)",IF($H34="T.Trang",$G34&amp;" (7A)",IF($J34="T.Trang",$I34&amp;" (7B)",""))))&amp;IF($L34="T.Trang",$K34&amp;" (8A)",IF($N34="T.Trang",$M34&amp;" (8B)",IF($P34="T.Trang",$O34&amp;" (8C)",IF($R34="T.Trang",$Q34&amp;" (9A)",IF($X34="T.Trang",$W34&amp;" (9B)","")))))</f>
        <v/>
      </c>
      <c r="BH34" s="5"/>
    </row>
    <row r="35" spans="1:60" ht="16.5" x14ac:dyDescent="0.25">
      <c r="A35" s="141"/>
      <c r="B35" s="2"/>
      <c r="C35" s="50" t="s">
        <v>87</v>
      </c>
      <c r="D35" s="172"/>
      <c r="E35" s="16"/>
      <c r="F35" s="172"/>
      <c r="G35" s="16"/>
      <c r="H35" s="172"/>
      <c r="I35" s="16"/>
      <c r="J35" s="172"/>
      <c r="K35" s="16"/>
      <c r="L35" s="172"/>
      <c r="M35" s="16"/>
      <c r="N35" s="183"/>
      <c r="O35" s="50"/>
      <c r="P35" s="183"/>
      <c r="R35" s="172"/>
      <c r="S35" s="172"/>
      <c r="T35" s="529"/>
      <c r="U35" s="529" t="s">
        <v>88</v>
      </c>
      <c r="V35" s="529"/>
      <c r="W35" s="25"/>
      <c r="X35" s="172"/>
      <c r="Y35" s="1"/>
      <c r="Z35" s="1"/>
      <c r="AA35" s="1"/>
      <c r="AB35" s="1"/>
      <c r="AC35" s="1"/>
      <c r="AD35" s="1"/>
      <c r="AE35" s="142"/>
      <c r="AF35" s="143"/>
      <c r="AG35" s="142"/>
      <c r="AI35" s="2"/>
      <c r="AJ35" s="25"/>
      <c r="AK35" s="2"/>
      <c r="AL35" s="17" t="str">
        <f>IF($D35="T.Trang",$C35&amp;" (6A)",IF($F35="T.Trang",$E35&amp;" (6B)",IF($H35="T.Trang",$G35&amp;" (6C)",IF($J35="T.Trang",$I35&amp;" (7A)",""))))&amp;IF($L35="T.Trang",$K35&amp;" (7B)",IF($N35="T.Trang",$M35&amp;" (7C)",IF($P35="T.Trang",$O35&amp;" (8A)",IF($R35="T.Trang",$Q35&amp;" (8B)",IF($T35="T.Trang",$S35&amp;"(9A)",IF($X35="T.Trang",$W35&amp;" (9B)",""))))))</f>
        <v/>
      </c>
      <c r="AM35" s="17" t="str">
        <f>IF($D35="Thắng",$C35&amp;" (6A)",IF($F35="Thắng",$E35&amp;" (6B)",IF($H35="Thắng",$G35&amp;" (6C)",IF($J35="Thắng",$I35&amp;" (7A)",""))))&amp;IF($L35="Thắng",$K35&amp;" (7B)",IF($N35="Thắng",$M35&amp;" (7C)",IF($P35="Thắng",$O35&amp;" (8A)",IF($R35="Thắng",$Q35&amp;" (8B)",IF($T35="Thắng",$S35&amp;"(9A)",IF($X35="Thắng",$W35&amp;" (9B)",""))))))</f>
        <v/>
      </c>
      <c r="AN35" s="17" t="str">
        <f>IF($D35="Khang",$C35&amp;" (6A)",IF($F35="Khang",$E35&amp;" (6B)",IF($H35="Khang",$G35&amp;" (6C)",IF($J35="Khang",$I35&amp;" (7A)",""))))&amp;IF($L35="Khang",$K35&amp;" (7B)",IF($N35="Khang",$M35&amp;" (7C)",IF($P35="Khang",$O35&amp;" (8A)",IF($R35="Khang",$Q35&amp;" (8B)",IF($T35="Khang",$S35&amp;"(9A)",IF($X35="Khang",$W35&amp;" (9B)",""))))))</f>
        <v/>
      </c>
      <c r="AO35" s="17" t="str">
        <f>IF($D35="Vũ",$C35&amp;" (6A)",IF($F35="Vũ",$E35&amp;" (6B)",IF($H35="Vũ",$G35&amp;" (6C)",IF($J35="Vũ",$I35&amp;" (7A)",""))))&amp;IF($L35="Vũ",$K35&amp;" (7B)",IF($N35="Vũ",$M35&amp;" (7C)",IF($P35="Vũ",$O35&amp;" (8A)",IF($R35="Vũ",$Q35&amp;" (8B)",IF($T35="Vũ",$S35&amp;"(9A)",IF($X35="Vũ",$W35&amp;" (9B)",""))))))</f>
        <v/>
      </c>
      <c r="AP35" s="5" t="str">
        <f>IF($D35="Khai",$C35&amp;" (6A)",IF($F35="Khai",$E35&amp;" (6B)",IF($H35="Khai",$G35&amp;" (7A)",IF($J35="Khai",$I35&amp;" (7B)",""))))&amp;IF($L35="Khai",$K35&amp;" (8A)",IF($N35="Khai",$M35&amp;" (8B)",IF($P35="Khai",$O35&amp;" (8C)",IF($R35="Khai",$W35&amp;" (9A)",IF($X35="Khai",#REF!&amp;" (9B)","")))))</f>
        <v/>
      </c>
      <c r="AQ35" s="5" t="str">
        <f>IF($D35="Hoàng",$C35&amp;" (6A)",IF($F35="Hoàng",$E35&amp;" (6B)",IF($H35="Hoàng",$G35&amp;" (7A)",IF($J35="Hoàng",$I35&amp;" (7B)",""))))&amp;IF($L35="Hoàng",$K35&amp;" (8A)",IF($N35="Hoàng",$M35&amp;" (8B)",IF($P35="Hoàng",$O35&amp;" (8C)",IF($R35="Hoàng",$W35&amp;" (9A)",IF($X35="Hoàng",#REF!&amp;" (9B)","")))))</f>
        <v/>
      </c>
      <c r="AR35" s="5" t="str">
        <f>IF($D35="Vũ",$C35&amp;" (6A)",IF($F35="Vũ",$E35&amp;" (6B)",IF($H35="Vũ",$G35&amp;" (7A)",IF($J35="Vũ",$I35&amp;" (7B)",""))))&amp;IF($L35="Vũ",$K35&amp;" (8A)",IF($N35="Vũ",$M35&amp;" (8B)",IF($P35="Vũ",$O35&amp;" (8C)",IF($R35="Vũ",$W35&amp;" (9A)",IF($X35="Vũ",#REF!&amp;" (9B)","")))))</f>
        <v/>
      </c>
      <c r="AS35" s="5" t="str">
        <f>IF($D35="Thúy",$C35&amp;" (6A)",IF($F35="Thúy",$E35&amp;" (6B)",IF($H35="Thúy",$G35&amp;" (7A)",IF($J35="Thúy",$I35&amp;" (7B)",""))))&amp;IF($L35="Thúy",$K35&amp;" (8A)",IF($N35="Thúy",$M35&amp;" (8B)",IF($P35="Thúy",$O35&amp;" (8C)",IF($R35="Thúy",$W35&amp;" (9A)",IF($X35="Thúy",#REF!&amp;" (9B)","")))))</f>
        <v/>
      </c>
      <c r="AT35" s="5" t="str">
        <f>IF($D35="Tùng",$C35&amp;" (6A)",IF($F35="Tùng",$E35&amp;" (6B)",IF($H35="Tùng",$G35&amp;" (7A)",IF($J35="Tùng",$I35&amp;" (7B)",""))))&amp;IF($L35="Tùng",$K35&amp;" (8A)",IF($N35="Tùng",$M35&amp;" (8B)",IF($P35="Tùng",$O35&amp;" (8C)",IF($R35="Tùng",$W35&amp;" (9A)",IF($X35="Tùng",#REF!&amp;" (9B)","")))))</f>
        <v/>
      </c>
      <c r="AU35" s="5" t="str">
        <f>IF($D35="Lan",$C35&amp;" (6A)",IF($F35="Lan",$E35&amp;" (6B)",IF($H35="Lan",$G35&amp;" (7A)",IF($J35="Lan",$I35&amp;" (7B)",""))))&amp;IF($L35="Lan",$K35&amp;" (8A)",IF($N35="Lan",$M35&amp;" (8B)",IF($P35="Lan",$O35&amp;" (8C)",IF($R35="Lan",$W35&amp;" (9A)",IF($X35="Lan",#REF!&amp;" (9B)","")))))</f>
        <v/>
      </c>
      <c r="AV35" s="5" t="str">
        <f>IF($D35="Giang",$C35&amp;" (6A)",IF($F35="Giang",$E35&amp;" (6B)",IF($H35="Giang",$G35&amp;" (7A)",IF($J35="Giang",$I35&amp;" (7B)",""))))&amp;IF($L35="Giang",$K35&amp;" (8A)",IF($N35="Giang",$M35&amp;" (8B)",IF($P35="Giang",$O35&amp;" (8C)",IF($R35="Giang",$W35&amp;" (9A)",IF($X35="Giang",#REF!&amp;" (9B)","")))))</f>
        <v/>
      </c>
      <c r="AW35" s="5" t="str">
        <f>IF($D35="Giang",$C35&amp;" (6A)",IF($F35="Giang",$E35&amp;" (6B)",IF($H35="Giang",$G35&amp;" (7A)",IF($J35="Giang",$I35&amp;" (7B)",""))))&amp;IF($L35="Giang",$K35&amp;" (8A)",IF($N35="Giang",$M35&amp;" (8B)",IF($P35="Giang",$O35&amp;" (8C)",IF($R35="Giang",$W35&amp;" (9A)",IF($X35="Giang",#REF!&amp;" (9B)","")))))</f>
        <v/>
      </c>
      <c r="AX35" s="5" t="str">
        <f>IF($D35="Thu",$C35&amp;" (6A)",IF($F35="Thu",$E35&amp;" (6B)",IF($H35="Thu",$G35&amp;" (7A)",IF($J35="Thu",$I35&amp;" (7B)",""))))&amp;IF($L35="Thu",$K35&amp;" (8A)",IF($N35="Thu",$M35&amp;" (8B)",IF($P35="Thu",$O35&amp;" (8C)",IF($R35="Thu",$W35&amp;" (9A)",IF($X35="Thu",#REF!&amp;" (9B)","")))))</f>
        <v/>
      </c>
      <c r="AY35" s="5" t="str">
        <f>IF($D35="Đính",$C35&amp;" (6A)",IF($F35="Đính",$E35&amp;" (6B)",IF($H35="Đính",$G35&amp;" (7A)",IF($J35="Đính",$I35&amp;" (7B)",""))))&amp;IF($L35="Đính",$K35&amp;" (8A)",IF($N35="Đính",$M35&amp;" (8B)",IF($P35="Đính",$O35&amp;" (8C)",IF($R35="Đính",$W35&amp;" (9A)",IF($X35="Đính",#REF!&amp;" (9B)","")))))</f>
        <v/>
      </c>
      <c r="AZ35" s="5" t="str">
        <f>IF($D35="Vinh",$C35&amp;" (6A)",IF($F35="Vinh",$E35&amp;" (6B)",IF($H35="Vinh",$G35&amp;" (7A)",IF($J35="Vinh",$I35&amp;" (7B)",""))))&amp;IF($L35="Vinh",$K35&amp;" (8A)",IF($N35="Vinh",$M35&amp;" (8B)",IF($P35="Vinh",$O35&amp;" (8C)",IF($R35="Vinh",$W35&amp;" (9A)",IF($X35="Vinh",#REF!&amp;" (9B)","")))))</f>
        <v/>
      </c>
      <c r="BA35" s="5" t="str">
        <f>IF($D35="Dương",$C35&amp;" (6A)",IF($F35="Dương",$E35&amp;" (6B)",IF($H35="Dương",$G35&amp;" (7A)",IF($J35="Dương",$I35&amp;" (7B)",""))))&amp;IF($L35="Dương",$K35&amp;" (8A)",IF($N35="Dương",$M35&amp;" (8B)",IF($P35="Dương",$O35&amp;" (8C)",IF($R35="Dương",$W35&amp;" (9A)",IF($X35="Dương",#REF!&amp;" (9B)","")))))</f>
        <v/>
      </c>
      <c r="BB35" s="5" t="str">
        <f>IF($D35="Bích",$C35&amp;" (6A)",IF($F35="Bích",$E35&amp;" (6B)",IF($H35="Bích",$G35&amp;" (7A)",IF($J35="Bích",$I35&amp;" (7B)",""))))&amp;IF($L35="Bích",$K35&amp;" (8A)",IF($N35="Bích",$M35&amp;" (8B)",IF($P35="Bích",$O35&amp;" (8C)",IF($R35="Bích",$W35&amp;" (9A)",IF($X35="Bích",#REF!&amp;" (9B)","")))))</f>
        <v/>
      </c>
      <c r="BC35" s="5" t="str">
        <f>IF($D35="Hà",$C35&amp;" (6A)",IF($F35="Hà",$E35&amp;" (6B)",IF($H35="Hà",$G35&amp;" (7A)",IF($J35="Hà",$I35&amp;" (7B)",""))))&amp;IF($L35="Hà",$K35&amp;" (8A)",IF($N35="Hà",$M35&amp;" (8B)",IF($P35="Hà",$O35&amp;" (8C)",IF($R35="Hà",$W35&amp;" (9A)",IF($X35="Hà",#REF!&amp;" (9B)","")))))</f>
        <v/>
      </c>
      <c r="BD35" s="5" t="str">
        <f>IF($D35="Doanh",$C35&amp;" (6A)",IF($F35="Doanh",$E35&amp;" (6B)",IF($H35="Doanh",$G35&amp;" (7A)",IF($J35="Doanh",$I35&amp;" (7B)",""))))&amp;IF($L35="Doanh",$K35&amp;" (8A)",IF($N35="Doanh",$M35&amp;" (8B)",IF($P35="Doanh",$O35&amp;" (8C)",IF($R35="Doanh",$W35&amp;" (9A)",IF($X35="Doanh",#REF!&amp;" (9B)","")))))</f>
        <v/>
      </c>
      <c r="BE35" s="5" t="str">
        <f>IF($D35="Oanh",$C35&amp;" (6A)",IF($F35="Oanh",$E35&amp;" (6B)",IF($H35="Oanh",$G35&amp;" (7A)",IF($J35="Oanh",$I35&amp;" (7B)",""))))&amp;IF($L35="Oanh",$K35&amp;" (8A)",IF($N35="Oanh",$M35&amp;" (8B)",IF($P35="Oanh",$O35&amp;" (8C)",IF($R35="Oanh",$W35&amp;" (9A)",IF($X35="Oanh",#REF!&amp;" (9B)","")))))</f>
        <v/>
      </c>
      <c r="BF35" s="5" t="str">
        <f>IF($D35="T.Trang",$C35&amp;" (6A)",IF($F35="T.Trang",$E35&amp;" (6B)",IF($H35="T.Trang",$G35&amp;" (7A)",IF($J35="T.Trang",$I35&amp;" (7B)",""))))&amp;IF($L35="T.Trang",$K35&amp;" (8A)",IF($N35="T.Trang",$M35&amp;" (8B)",IF($P35="T.Trang",$O35&amp;" (8C)",IF($R35="T.Trang",$W35&amp;" (9A)",IF($X35="T.Trang",#REF!&amp;" (9B)","")))))</f>
        <v/>
      </c>
      <c r="BG35" s="5" t="str">
        <f>IF($D35="T.Trang",$C35&amp;" (6A)",IF($F35="T.Trang",$E35&amp;" (6B)",IF($H35="T.Trang",$G35&amp;" (7A)",IF($J35="T.Trang",$I35&amp;" (7B)",""))))&amp;IF($L35="T.Trang",$K35&amp;" (8A)",IF($N35="T.Trang",$M35&amp;" (8B)",IF($P35="T.Trang",$O35&amp;" (8C)",IF($R35="T.Trang",$W35&amp;" (9A)",IF($X35="T.Trang",#REF!&amp;" (9B)","")))))</f>
        <v/>
      </c>
      <c r="BH35" s="5"/>
    </row>
    <row r="36" spans="1:60" ht="15.75" x14ac:dyDescent="0.25">
      <c r="A36" s="141"/>
      <c r="B36" s="1" t="s">
        <v>138</v>
      </c>
      <c r="C36" s="144"/>
      <c r="D36" s="173"/>
      <c r="E36" s="144"/>
      <c r="F36" s="181"/>
      <c r="G36" s="145"/>
      <c r="H36" s="173"/>
      <c r="I36" s="144"/>
      <c r="J36" s="173"/>
      <c r="K36" s="144"/>
      <c r="L36" s="173"/>
      <c r="M36" s="144"/>
      <c r="N36" s="181"/>
      <c r="O36" s="145"/>
      <c r="P36" s="181"/>
      <c r="R36" s="173"/>
      <c r="S36" s="173"/>
      <c r="T36" s="173"/>
      <c r="U36" s="173"/>
      <c r="V36" s="173"/>
      <c r="W36" s="146"/>
      <c r="X36" s="173"/>
      <c r="Y36" s="145"/>
      <c r="Z36" s="145"/>
      <c r="AA36" s="145"/>
      <c r="AB36" s="145"/>
      <c r="AC36" s="145"/>
      <c r="AD36" s="145"/>
      <c r="AE36" s="147"/>
      <c r="AF36" s="148"/>
      <c r="AG36" s="147"/>
      <c r="AI36" s="2"/>
      <c r="AJ36" s="25"/>
      <c r="AK36" s="2"/>
      <c r="AL36" s="17" t="str">
        <f>IF($D36="T.Trang",$C36&amp;" (6A)",IF($F36="T.Trang",$E36&amp;" (6B)",IF($H36="T.Trang",$G36&amp;" (6C)",IF($J36="T.Trang",$I36&amp;" (7A)",""))))&amp;IF($L36="T.Trang",$K36&amp;" (7B)",IF($N36="T.Trang",$M36&amp;" (7C)",IF($P36="T.Trang",$O36&amp;" (8A)",IF($R36="T.Trang",$Q36&amp;" (8B)",IF($T36="T.Trang",$S36&amp;"(9A)",IF($X36="T.Trang",$W36&amp;" (9B)",""))))))</f>
        <v/>
      </c>
      <c r="AM36" s="17" t="str">
        <f>IF($D36="Thắng",$C36&amp;" (6A)",IF($F36="Thắng",$E36&amp;" (6B)",IF($H36="Thắng",$G36&amp;" (6C)",IF($J36="Thắng",$I36&amp;" (7A)",""))))&amp;IF($L36="Thắng",$K36&amp;" (7B)",IF($N36="Thắng",$M36&amp;" (7C)",IF($P36="Thắng",$O36&amp;" (8A)",IF($R36="Thắng",$Q36&amp;" (8B)",IF($T36="Thắng",$S36&amp;"(9A)",IF($X36="Thắng",$W36&amp;" (9B)",""))))))</f>
        <v/>
      </c>
      <c r="AN36" s="17" t="str">
        <f>IF($D36="Khang",$C36&amp;" (6A)",IF($F36="Khang",$E36&amp;" (6B)",IF($H36="Khang",$G36&amp;" (6C)",IF($J36="Khang",$I36&amp;" (7A)",""))))&amp;IF($L36="Khang",$K36&amp;" (7B)",IF($N36="Khang",$M36&amp;" (7C)",IF($P36="Khang",$O36&amp;" (8A)",IF($R36="Khang",$Q36&amp;" (8B)",IF($T36="Khang",$S36&amp;"(9A)",IF($X36="Khang",$W36&amp;" (9B)",""))))))</f>
        <v/>
      </c>
      <c r="AO36" s="17" t="str">
        <f>IF($D36="Vũ",$C36&amp;" (6A)",IF($F36="Vũ",$E36&amp;" (6B)",IF($H36="Vũ",$G36&amp;" (6C)",IF($J36="Vũ",$I36&amp;" (7A)",""))))&amp;IF($L36="Vũ",$K36&amp;" (7B)",IF($N36="Vũ",$M36&amp;" (7C)",IF($P36="Vũ",$O36&amp;" (8A)",IF($R36="Vũ",$Q36&amp;" (8B)",IF($T36="Vũ",$S36&amp;"(9A)",IF($X36="Vũ",$W36&amp;" (9B)",""))))))</f>
        <v/>
      </c>
      <c r="AP36" s="5" t="str">
        <f>IF($D36="Khai",$C36&amp;" (6A)",IF($F36="Khai",$E36&amp;" (6B)",IF($H36="Khai",$G36&amp;" (7A)",IF($J36="Khai",$I36&amp;" (7B)",""))))&amp;IF($L36="Khai",$K36&amp;" (8A)",IF($N36="Khai",$M36&amp;" (8B)",IF($P36="Khai",$O36&amp;" (8C)",IF($R36="Khai",$W36&amp;" (9A)",IF($X36="Khai",#REF!&amp;" (9B)","")))))</f>
        <v/>
      </c>
      <c r="AQ36" s="5" t="str">
        <f>IF($D36="Hoàng",$C36&amp;" (6A)",IF($F36="Hoàng",$E36&amp;" (6B)",IF($H36="Hoàng",$G36&amp;" (7A)",IF($J36="Hoàng",$I36&amp;" (7B)",""))))&amp;IF($L36="Hoàng",$K36&amp;" (8A)",IF($N36="Hoàng",$M36&amp;" (8B)",IF($P36="Hoàng",$O36&amp;" (8C)",IF($R36="Hoàng",$W36&amp;" (9A)",IF($X36="Hoàng",#REF!&amp;" (9B)","")))))</f>
        <v/>
      </c>
      <c r="AR36" s="5" t="str">
        <f>IF($D36="Vũ",$C36&amp;" (6A)",IF($F36="Vũ",$E36&amp;" (6B)",IF($H36="Vũ",$G36&amp;" (7A)",IF($J36="Vũ",$I36&amp;" (7B)",""))))&amp;IF($L36="Vũ",$K36&amp;" (8A)",IF($N36="Vũ",$M36&amp;" (8B)",IF($P36="Vũ",$O36&amp;" (8C)",IF($R36="Vũ",$W36&amp;" (9A)",IF($X36="Vũ",#REF!&amp;" (9B)","")))))</f>
        <v/>
      </c>
      <c r="AS36" s="5" t="str">
        <f>IF($D36="Thúy",$C36&amp;" (6A)",IF($F36="Thúy",$E36&amp;" (6B)",IF($H36="Thúy",$G36&amp;" (7A)",IF($J36="Thúy",$I36&amp;" (7B)",""))))&amp;IF($L36="Thúy",$K36&amp;" (8A)",IF($N36="Thúy",$M36&amp;" (8B)",IF($P36="Thúy",$O36&amp;" (8C)",IF($R36="Thúy",$W36&amp;" (9A)",IF($X36="Thúy",#REF!&amp;" (9B)","")))))</f>
        <v/>
      </c>
      <c r="AT36" s="5" t="str">
        <f>IF($D36="Tùng",$C36&amp;" (6A)",IF($F36="Tùng",$E36&amp;" (6B)",IF($H36="Tùng",$G36&amp;" (7A)",IF($J36="Tùng",$I36&amp;" (7B)",""))))&amp;IF($L36="Tùng",$K36&amp;" (8A)",IF($N36="Tùng",$M36&amp;" (8B)",IF($P36="Tùng",$O36&amp;" (8C)",IF($R36="Tùng",$W36&amp;" (9A)",IF($X36="Tùng",#REF!&amp;" (9B)","")))))</f>
        <v/>
      </c>
      <c r="AU36" s="5" t="str">
        <f>IF($D36="Lan",$C36&amp;" (6A)",IF($F36="Lan",$E36&amp;" (6B)",IF($H36="Lan",$G36&amp;" (7A)",IF($J36="Lan",$I36&amp;" (7B)",""))))&amp;IF($L36="Lan",$K36&amp;" (8A)",IF($N36="Lan",$M36&amp;" (8B)",IF($P36="Lan",$O36&amp;" (8C)",IF($R36="Lan",$W36&amp;" (9A)",IF($X36="Lan",#REF!&amp;" (9B)","")))))</f>
        <v/>
      </c>
      <c r="AV36" s="5" t="str">
        <f>IF($D36="Giang",$C36&amp;" (6A)",IF($F36="Giang",$E36&amp;" (6B)",IF($H36="Giang",$G36&amp;" (7A)",IF($J36="Giang",$I36&amp;" (7B)",""))))&amp;IF($L36="Giang",$K36&amp;" (8A)",IF($N36="Giang",$M36&amp;" (8B)",IF($P36="Giang",$O36&amp;" (8C)",IF($R36="Giang",$W36&amp;" (9A)",IF($X36="Giang",#REF!&amp;" (9B)","")))))</f>
        <v/>
      </c>
      <c r="AW36" s="5" t="str">
        <f>IF($D36="Giang",$C36&amp;" (6A)",IF($F36="Giang",$E36&amp;" (6B)",IF($H36="Giang",$G36&amp;" (7A)",IF($J36="Giang",$I36&amp;" (7B)",""))))&amp;IF($L36="Giang",$K36&amp;" (8A)",IF($N36="Giang",$M36&amp;" (8B)",IF($P36="Giang",$O36&amp;" (8C)",IF($R36="Giang",$W36&amp;" (9A)",IF($X36="Giang",#REF!&amp;" (9B)","")))))</f>
        <v/>
      </c>
      <c r="AX36" s="5" t="str">
        <f>IF($D36="Thu",$C36&amp;" (6A)",IF($F36="Thu",$E36&amp;" (6B)",IF($H36="Thu",$G36&amp;" (7A)",IF($J36="Thu",$I36&amp;" (7B)",""))))&amp;IF($L36="Thu",$K36&amp;" (8A)",IF($N36="Thu",$M36&amp;" (8B)",IF($P36="Thu",$O36&amp;" (8C)",IF($R36="Thu",$W36&amp;" (9A)",IF($X36="Thu",#REF!&amp;" (9B)","")))))</f>
        <v/>
      </c>
      <c r="AY36" s="5" t="str">
        <f>IF($D36="Đính",$C36&amp;" (6A)",IF($F36="Đính",$E36&amp;" (6B)",IF($H36="Đính",$G36&amp;" (7A)",IF($J36="Đính",$I36&amp;" (7B)",""))))&amp;IF($L36="Đính",$K36&amp;" (8A)",IF($N36="Đính",$M36&amp;" (8B)",IF($P36="Đính",$O36&amp;" (8C)",IF($R36="Đính",$W36&amp;" (9A)",IF($X36="Đính",#REF!&amp;" (9B)","")))))</f>
        <v/>
      </c>
      <c r="AZ36" s="5" t="str">
        <f>IF($D36="Vinh",$C36&amp;" (6A)",IF($F36="Vinh",$E36&amp;" (6B)",IF($H36="Vinh",$G36&amp;" (7A)",IF($J36="Vinh",$I36&amp;" (7B)",""))))&amp;IF($L36="Vinh",$K36&amp;" (8A)",IF($N36="Vinh",$M36&amp;" (8B)",IF($P36="Vinh",$O36&amp;" (8C)",IF($R36="Vinh",$W36&amp;" (9A)",IF($X36="Vinh",#REF!&amp;" (9B)","")))))</f>
        <v/>
      </c>
      <c r="BA36" s="5" t="str">
        <f>IF($D36="Dương",$C36&amp;" (6A)",IF($F36="Dương",$E36&amp;" (6B)",IF($H36="Dương",$G36&amp;" (7A)",IF($J36="Dương",$I36&amp;" (7B)",""))))&amp;IF($L36="Dương",$K36&amp;" (8A)",IF($N36="Dương",$M36&amp;" (8B)",IF($P36="Dương",$O36&amp;" (8C)",IF($R36="Dương",$W36&amp;" (9A)",IF($X36="Dương",#REF!&amp;" (9B)","")))))</f>
        <v/>
      </c>
      <c r="BB36" s="5" t="str">
        <f>IF($D36="Bích",$C36&amp;" (6A)",IF($F36="Bích",$E36&amp;" (6B)",IF($H36="Bích",$G36&amp;" (7A)",IF($J36="Bích",$I36&amp;" (7B)",""))))&amp;IF($L36="Bích",$K36&amp;" (8A)",IF($N36="Bích",$M36&amp;" (8B)",IF($P36="Bích",$O36&amp;" (8C)",IF($R36="Bích",$W36&amp;" (9A)",IF($X36="Bích",#REF!&amp;" (9B)","")))))</f>
        <v/>
      </c>
      <c r="BC36" s="5" t="str">
        <f>IF($D36="Hà",$C36&amp;" (6A)",IF($F36="Hà",$E36&amp;" (6B)",IF($H36="Hà",$G36&amp;" (7A)",IF($J36="Hà",$I36&amp;" (7B)",""))))&amp;IF($L36="Hà",$K36&amp;" (8A)",IF($N36="Hà",$M36&amp;" (8B)",IF($P36="Hà",$O36&amp;" (8C)",IF($R36="Hà",$W36&amp;" (9A)",IF($X36="Hà",#REF!&amp;" (9B)","")))))</f>
        <v/>
      </c>
      <c r="BD36" s="5" t="str">
        <f>IF($D36="Doanh",$C36&amp;" (6A)",IF($F36="Doanh",$E36&amp;" (6B)",IF($H36="Doanh",$G36&amp;" (7A)",IF($J36="Doanh",$I36&amp;" (7B)",""))))&amp;IF($L36="Doanh",$K36&amp;" (8A)",IF($N36="Doanh",$M36&amp;" (8B)",IF($P36="Doanh",$O36&amp;" (8C)",IF($R36="Doanh",$W36&amp;" (9A)",IF($X36="Doanh",#REF!&amp;" (9B)","")))))</f>
        <v/>
      </c>
      <c r="BE36" s="5" t="str">
        <f>IF($D36="Oanh",$C36&amp;" (6A)",IF($F36="Oanh",$E36&amp;" (6B)",IF($H36="Oanh",$G36&amp;" (7A)",IF($J36="Oanh",$I36&amp;" (7B)",""))))&amp;IF($L36="Oanh",$K36&amp;" (8A)",IF($N36="Oanh",$M36&amp;" (8B)",IF($P36="Oanh",$O36&amp;" (8C)",IF($R36="Oanh",$W36&amp;" (9A)",IF($X36="Oanh",#REF!&amp;" (9B)","")))))</f>
        <v/>
      </c>
      <c r="BF36" s="5" t="str">
        <f>IF($D36="T.Trang",$C36&amp;" (6A)",IF($F36="T.Trang",$E36&amp;" (6B)",IF($H36="T.Trang",$G36&amp;" (7A)",IF($J36="T.Trang",$I36&amp;" (7B)",""))))&amp;IF($L36="T.Trang",$K36&amp;" (8A)",IF($N36="T.Trang",$M36&amp;" (8B)",IF($P36="T.Trang",$O36&amp;" (8C)",IF($R36="T.Trang",$W36&amp;" (9A)",IF($X36="T.Trang",#REF!&amp;" (9B)","")))))</f>
        <v/>
      </c>
      <c r="BG36" s="5" t="str">
        <f>IF($D36="T.Trang",$C36&amp;" (6A)",IF($F36="T.Trang",$E36&amp;" (6B)",IF($H36="T.Trang",$G36&amp;" (7A)",IF($J36="T.Trang",$I36&amp;" (7B)",""))))&amp;IF($L36="T.Trang",$K36&amp;" (8A)",IF($N36="T.Trang",$M36&amp;" (8B)",IF($P36="T.Trang",$O36&amp;" (8C)",IF($R36="T.Trang",$W36&amp;" (9A)",IF($X36="T.Trang",#REF!&amp;" (9B)","")))))</f>
        <v/>
      </c>
      <c r="BH36" s="5"/>
    </row>
    <row r="37" spans="1:60" ht="15.75" x14ac:dyDescent="0.25">
      <c r="A37" s="141"/>
      <c r="B37" s="1" t="s">
        <v>139</v>
      </c>
      <c r="C37" s="144"/>
      <c r="D37" s="173"/>
      <c r="E37" s="144"/>
      <c r="F37" s="173"/>
      <c r="G37" s="145"/>
      <c r="H37" s="173"/>
      <c r="I37" s="144"/>
      <c r="J37" s="173"/>
      <c r="K37" s="144"/>
      <c r="L37" s="173"/>
      <c r="M37" s="144"/>
      <c r="N37" s="181"/>
      <c r="O37" s="145"/>
      <c r="P37" s="181"/>
      <c r="R37" s="173"/>
      <c r="S37" s="173"/>
      <c r="T37" s="173"/>
      <c r="U37" s="173"/>
      <c r="V37" s="173"/>
      <c r="W37" s="2"/>
      <c r="X37" s="173"/>
      <c r="Y37" s="145"/>
      <c r="Z37" s="145"/>
      <c r="AA37" s="145"/>
      <c r="AB37" s="145"/>
      <c r="AC37" s="145"/>
      <c r="AD37" s="145"/>
      <c r="AE37" s="147"/>
      <c r="AF37" s="148"/>
      <c r="AG37" s="147"/>
      <c r="AI37" s="2"/>
      <c r="AJ37" s="25"/>
      <c r="AK37" s="2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3.5" customHeight="1" x14ac:dyDescent="0.25">
      <c r="A38" s="141"/>
      <c r="B38" s="1" t="s">
        <v>140</v>
      </c>
      <c r="C38" s="144"/>
      <c r="D38" s="173"/>
      <c r="E38" s="144"/>
      <c r="F38" s="173"/>
      <c r="G38" s="144"/>
      <c r="H38" s="173"/>
      <c r="I38" s="144"/>
      <c r="J38" s="173"/>
      <c r="K38" s="144"/>
      <c r="L38" s="173"/>
      <c r="M38" s="144"/>
      <c r="N38" s="181"/>
      <c r="O38" s="145"/>
      <c r="P38" s="181"/>
      <c r="R38" s="173"/>
      <c r="S38" s="173"/>
      <c r="T38" s="173"/>
      <c r="U38" s="173"/>
      <c r="V38" s="173"/>
      <c r="W38" s="144"/>
      <c r="X38" s="173"/>
      <c r="Y38" s="145"/>
      <c r="Z38" s="145"/>
      <c r="AA38" s="145"/>
      <c r="AB38" s="145"/>
      <c r="AC38" s="145"/>
      <c r="AD38" s="145"/>
      <c r="AE38" s="147"/>
      <c r="AF38" s="148"/>
      <c r="AG38" s="147"/>
      <c r="AI38" s="2"/>
      <c r="AJ38" s="25"/>
      <c r="AK38" s="2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8.75" customHeight="1" x14ac:dyDescent="0.35">
      <c r="A39" s="141"/>
      <c r="B39" s="1" t="s">
        <v>141</v>
      </c>
      <c r="C39" s="141"/>
      <c r="D39" s="173"/>
      <c r="E39" s="141"/>
      <c r="F39" s="173"/>
      <c r="G39" s="141"/>
      <c r="H39" s="173"/>
      <c r="I39" s="141"/>
      <c r="J39" s="173"/>
      <c r="K39" s="141"/>
      <c r="L39" s="173"/>
      <c r="M39" s="144"/>
      <c r="N39" s="181"/>
      <c r="O39" s="145"/>
      <c r="P39" s="181"/>
      <c r="R39" s="181"/>
      <c r="S39" s="181"/>
      <c r="T39" s="181"/>
      <c r="U39" s="181"/>
      <c r="V39" s="181"/>
      <c r="W39" s="2"/>
      <c r="X39" s="184"/>
      <c r="Y39" s="149"/>
      <c r="Z39" s="145"/>
      <c r="AA39" s="145"/>
      <c r="AB39" s="145"/>
      <c r="AC39" s="145"/>
      <c r="AD39" s="145"/>
      <c r="AE39" s="147"/>
      <c r="AF39" s="148"/>
      <c r="AG39" s="147"/>
      <c r="AI39" s="2"/>
      <c r="AJ39" s="25"/>
      <c r="AK39" s="2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9.5" customHeight="1" x14ac:dyDescent="0.25">
      <c r="A40" s="141"/>
      <c r="B40" s="3" t="s">
        <v>158</v>
      </c>
      <c r="C40" s="144"/>
      <c r="D40" s="173"/>
      <c r="E40" s="144"/>
      <c r="F40" s="173"/>
      <c r="G40" s="144"/>
      <c r="H40" s="173"/>
      <c r="I40" s="144"/>
      <c r="J40" s="173"/>
      <c r="K40" s="144"/>
      <c r="L40" s="173"/>
      <c r="M40" s="144"/>
      <c r="N40" s="181"/>
      <c r="O40" s="145"/>
      <c r="P40" s="181"/>
      <c r="R40" s="173"/>
      <c r="S40" s="173"/>
      <c r="T40" s="530"/>
      <c r="U40" s="530" t="s">
        <v>95</v>
      </c>
      <c r="V40" s="530"/>
      <c r="W40" s="25"/>
      <c r="X40" s="173"/>
      <c r="Y40" s="145"/>
      <c r="Z40" s="145"/>
      <c r="AA40" s="145"/>
      <c r="AB40" s="145"/>
      <c r="AC40" s="145"/>
      <c r="AD40" s="145"/>
      <c r="AE40" s="147"/>
      <c r="AF40" s="148"/>
      <c r="AG40" s="147"/>
      <c r="AI40" s="2"/>
      <c r="AJ40" s="25"/>
      <c r="AK40" s="2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75" customHeight="1" x14ac:dyDescent="0.25">
      <c r="A41" s="141"/>
      <c r="B41" s="1"/>
      <c r="C41" s="144"/>
      <c r="D41" s="173"/>
      <c r="E41" s="144"/>
      <c r="F41" s="173"/>
      <c r="G41" s="144"/>
      <c r="H41" s="173"/>
      <c r="I41" s="144"/>
      <c r="J41" s="173"/>
      <c r="K41" s="144"/>
      <c r="L41" s="173"/>
      <c r="M41" s="144"/>
      <c r="N41" s="181"/>
      <c r="O41" s="145"/>
      <c r="P41" s="181"/>
      <c r="Q41" s="2"/>
      <c r="R41" s="173"/>
      <c r="S41" s="173"/>
      <c r="T41" s="173"/>
      <c r="U41" s="173"/>
      <c r="V41" s="173"/>
      <c r="W41" s="144"/>
      <c r="X41" s="173"/>
      <c r="Y41" s="145"/>
      <c r="Z41" s="145"/>
      <c r="AA41" s="145"/>
      <c r="AB41" s="145"/>
      <c r="AC41" s="145"/>
      <c r="AD41" s="145"/>
      <c r="AE41" s="147"/>
      <c r="AF41" s="148"/>
      <c r="AG41" s="147"/>
      <c r="AI41" s="2"/>
      <c r="AJ41" s="25"/>
      <c r="AK41" s="2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75" customHeight="1" x14ac:dyDescent="0.25">
      <c r="A42" s="141"/>
      <c r="B42" s="1"/>
      <c r="C42" s="2"/>
      <c r="D42" s="173"/>
      <c r="E42" s="150"/>
      <c r="F42" s="173"/>
      <c r="G42" s="144"/>
      <c r="H42" s="173"/>
      <c r="I42" s="144"/>
      <c r="J42" s="173"/>
      <c r="K42" s="144"/>
      <c r="L42" s="173"/>
      <c r="M42" s="144"/>
      <c r="N42" s="173"/>
      <c r="O42" s="144"/>
      <c r="P42" s="173"/>
      <c r="Q42" s="2"/>
      <c r="R42" s="173"/>
      <c r="S42" s="173"/>
      <c r="T42" s="173"/>
      <c r="U42" s="173"/>
      <c r="V42" s="173"/>
      <c r="W42" s="144"/>
      <c r="X42" s="173"/>
      <c r="Y42" s="145"/>
      <c r="Z42" s="145"/>
      <c r="AA42" s="145"/>
      <c r="AB42" s="145"/>
      <c r="AC42" s="145"/>
      <c r="AD42" s="145"/>
      <c r="AE42" s="147"/>
      <c r="AF42" s="148"/>
      <c r="AG42" s="147"/>
      <c r="AI42" s="2"/>
      <c r="AJ42" s="25"/>
      <c r="AK42" s="2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75" customHeight="1" x14ac:dyDescent="0.25">
      <c r="A43" s="141"/>
      <c r="B43" s="1"/>
      <c r="C43" s="144"/>
      <c r="D43" s="173"/>
      <c r="E43" s="144"/>
      <c r="F43" s="173"/>
      <c r="G43" s="144"/>
      <c r="H43" s="173"/>
      <c r="I43" s="144"/>
      <c r="J43" s="173"/>
      <c r="K43" s="144"/>
      <c r="L43" s="173"/>
      <c r="M43" s="144"/>
      <c r="N43" s="173"/>
      <c r="O43" s="144"/>
      <c r="P43" s="173"/>
      <c r="Q43" s="144"/>
      <c r="R43" s="173"/>
      <c r="S43" s="173"/>
      <c r="T43" s="173"/>
      <c r="U43" s="173"/>
      <c r="V43" s="173"/>
      <c r="W43" s="144"/>
      <c r="X43" s="173"/>
      <c r="Y43" s="145"/>
      <c r="Z43" s="145"/>
      <c r="AA43" s="145"/>
      <c r="AB43" s="145"/>
      <c r="AC43" s="145"/>
      <c r="AD43" s="145"/>
      <c r="AE43" s="147"/>
      <c r="AF43" s="148"/>
      <c r="AG43" s="147"/>
      <c r="AI43" s="2"/>
      <c r="AJ43" s="25"/>
      <c r="AK43" s="2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75" customHeight="1" x14ac:dyDescent="0.25">
      <c r="A44" s="141"/>
      <c r="B44" s="16"/>
      <c r="C44" s="144"/>
      <c r="D44" s="173"/>
      <c r="E44" s="144"/>
      <c r="F44" s="173"/>
      <c r="G44" s="144"/>
      <c r="H44" s="173"/>
      <c r="I44" s="144"/>
      <c r="J44" s="173"/>
      <c r="K44" s="144"/>
      <c r="L44" s="173"/>
      <c r="M44" s="144"/>
      <c r="N44" s="173"/>
      <c r="O44" s="144"/>
      <c r="P44" s="173"/>
      <c r="Q44" s="144"/>
      <c r="R44" s="173"/>
      <c r="S44" s="173"/>
      <c r="T44" s="173"/>
      <c r="U44" s="173"/>
      <c r="V44" s="173"/>
      <c r="W44" s="144"/>
      <c r="X44" s="173"/>
      <c r="Y44" s="145"/>
      <c r="Z44" s="145"/>
      <c r="AA44" s="145"/>
      <c r="AB44" s="145"/>
      <c r="AC44" s="145"/>
      <c r="AD44" s="145"/>
      <c r="AE44" s="147"/>
      <c r="AF44" s="148"/>
      <c r="AG44" s="147"/>
      <c r="AI44" s="2"/>
      <c r="AJ44" s="25"/>
      <c r="AK44" s="2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5.75" customHeight="1" x14ac:dyDescent="0.25">
      <c r="A45" s="94"/>
      <c r="B45" s="95"/>
      <c r="C45" s="93"/>
      <c r="D45" s="550" t="s">
        <v>4</v>
      </c>
      <c r="E45" s="551"/>
      <c r="F45" s="550" t="s">
        <v>5</v>
      </c>
      <c r="G45" s="551"/>
      <c r="H45" s="550" t="s">
        <v>6</v>
      </c>
      <c r="I45" s="551"/>
      <c r="J45" s="550" t="s">
        <v>7</v>
      </c>
      <c r="K45" s="551"/>
      <c r="L45" s="550" t="s">
        <v>8</v>
      </c>
      <c r="M45" s="551"/>
      <c r="N45" s="550" t="s">
        <v>9</v>
      </c>
      <c r="O45" s="551"/>
      <c r="P45" s="550" t="s">
        <v>10</v>
      </c>
      <c r="Q45" s="551"/>
      <c r="R45" s="550" t="s">
        <v>11</v>
      </c>
      <c r="S45" s="579"/>
      <c r="T45" s="579"/>
      <c r="U45" s="579"/>
      <c r="V45" s="579"/>
      <c r="W45" s="551"/>
      <c r="X45" s="572" t="s">
        <v>12</v>
      </c>
      <c r="Y45" s="573"/>
      <c r="Z45" s="3"/>
      <c r="AA45" s="3"/>
      <c r="AB45" s="3"/>
      <c r="AC45" s="3"/>
      <c r="AD45" s="3"/>
      <c r="AE45" s="114"/>
      <c r="AF45" s="115"/>
      <c r="AG45" s="114"/>
      <c r="AI45" s="2"/>
      <c r="AJ45" s="151" t="s">
        <v>142</v>
      </c>
      <c r="AK45" s="2"/>
      <c r="AL45" s="187" t="s">
        <v>37</v>
      </c>
      <c r="AM45" s="122" t="s">
        <v>38</v>
      </c>
      <c r="AN45" s="190" t="s">
        <v>39</v>
      </c>
      <c r="AO45" s="122" t="s">
        <v>40</v>
      </c>
      <c r="AP45" s="123" t="s">
        <v>41</v>
      </c>
      <c r="AQ45" s="122" t="s">
        <v>42</v>
      </c>
      <c r="AR45" s="123" t="s">
        <v>43</v>
      </c>
      <c r="AS45" s="122" t="s">
        <v>56</v>
      </c>
      <c r="AT45" s="124" t="s">
        <v>38</v>
      </c>
      <c r="AU45" s="125" t="s">
        <v>44</v>
      </c>
      <c r="AV45" s="124" t="s">
        <v>45</v>
      </c>
      <c r="AW45" s="125" t="s">
        <v>46</v>
      </c>
      <c r="AX45" s="193" t="s">
        <v>47</v>
      </c>
      <c r="AY45" s="125" t="s">
        <v>48</v>
      </c>
      <c r="AZ45" s="124" t="s">
        <v>49</v>
      </c>
      <c r="BA45" s="191" t="s">
        <v>50</v>
      </c>
      <c r="BB45" s="192" t="s">
        <v>51</v>
      </c>
      <c r="BC45" s="15" t="s">
        <v>52</v>
      </c>
      <c r="BD45" s="15" t="s">
        <v>53</v>
      </c>
      <c r="BE45" s="17" t="s">
        <v>54</v>
      </c>
      <c r="BF45" s="17" t="s">
        <v>55</v>
      </c>
      <c r="BG45" s="17" t="s">
        <v>48</v>
      </c>
      <c r="BH45" s="3"/>
    </row>
    <row r="46" spans="1:60" ht="15.75" customHeight="1" x14ac:dyDescent="0.3">
      <c r="A46" s="69">
        <v>1</v>
      </c>
      <c r="B46" s="70"/>
      <c r="C46" s="72" t="s">
        <v>96</v>
      </c>
      <c r="D46" s="174">
        <f>COUNTIF(C10:C33,"SH")</f>
        <v>0</v>
      </c>
      <c r="E46" s="73"/>
      <c r="F46" s="174">
        <f>COUNTIF(E10:E33,"SH")</f>
        <v>0</v>
      </c>
      <c r="G46" s="72"/>
      <c r="H46" s="174">
        <f>COUNTIF(G10:G33,"SH")</f>
        <v>0</v>
      </c>
      <c r="I46" s="73"/>
      <c r="J46" s="174">
        <f>COUNTIF(I10:I33,"SH")</f>
        <v>0</v>
      </c>
      <c r="K46" s="73"/>
      <c r="L46" s="174">
        <f>COUNTIF(K10:K33,"SH")</f>
        <v>0</v>
      </c>
      <c r="M46" s="72"/>
      <c r="N46" s="174">
        <f>COUNTIF(M10:M33,"SH")</f>
        <v>0</v>
      </c>
      <c r="O46" s="152"/>
      <c r="P46" s="174">
        <f>COUNTIF(O10:O33,"SH")</f>
        <v>0</v>
      </c>
      <c r="Q46" s="72"/>
      <c r="R46" s="174">
        <f>COUNTIF(Q10:Q33,"SH")</f>
        <v>0</v>
      </c>
      <c r="S46" s="196"/>
      <c r="T46" s="174">
        <f>COUNTIF(S10:S33,"SH")</f>
        <v>0</v>
      </c>
      <c r="U46" s="196"/>
      <c r="V46" s="196"/>
      <c r="W46" s="73"/>
      <c r="X46" s="174">
        <f>COUNTIF(U10:U33,"SH")</f>
        <v>0</v>
      </c>
      <c r="Y46" s="3"/>
      <c r="Z46" s="3"/>
      <c r="AA46" s="3"/>
      <c r="AB46" s="3"/>
      <c r="AC46" s="3"/>
      <c r="AD46" s="3"/>
      <c r="AE46" s="114"/>
      <c r="AF46" s="115"/>
      <c r="AG46" s="114"/>
      <c r="AI46" s="2"/>
      <c r="AJ46" s="153">
        <v>2</v>
      </c>
      <c r="AK46" s="2"/>
      <c r="AL46" s="188">
        <f>COUNTIF(AL10:AL13,"&gt;&lt;0")</f>
        <v>0</v>
      </c>
      <c r="AM46" s="14">
        <f t="shared" ref="AM46:BE46" si="40">COUNTIF(AM10:AM13,"&gt;&lt;0")</f>
        <v>2</v>
      </c>
      <c r="AN46" s="188">
        <f t="shared" si="40"/>
        <v>3</v>
      </c>
      <c r="AO46" s="14">
        <f t="shared" si="40"/>
        <v>0</v>
      </c>
      <c r="AP46" s="14">
        <f t="shared" si="40"/>
        <v>0</v>
      </c>
      <c r="AQ46" s="14">
        <f t="shared" si="40"/>
        <v>0</v>
      </c>
      <c r="AR46" s="14">
        <f t="shared" si="40"/>
        <v>0</v>
      </c>
      <c r="AS46" s="14">
        <f t="shared" si="40"/>
        <v>0</v>
      </c>
      <c r="AT46" s="14">
        <f t="shared" si="40"/>
        <v>2</v>
      </c>
      <c r="AU46" s="14">
        <f t="shared" si="40"/>
        <v>0</v>
      </c>
      <c r="AV46" s="14">
        <f t="shared" si="40"/>
        <v>2</v>
      </c>
      <c r="AW46" s="14">
        <f t="shared" si="40"/>
        <v>0</v>
      </c>
      <c r="AX46" s="188">
        <f t="shared" si="40"/>
        <v>2</v>
      </c>
      <c r="AY46" s="14">
        <f t="shared" si="40"/>
        <v>0</v>
      </c>
      <c r="AZ46" s="14">
        <f t="shared" si="40"/>
        <v>0</v>
      </c>
      <c r="BA46" s="188">
        <f t="shared" si="40"/>
        <v>4</v>
      </c>
      <c r="BB46" s="188">
        <f t="shared" si="40"/>
        <v>0</v>
      </c>
      <c r="BC46" s="14">
        <f t="shared" si="40"/>
        <v>0</v>
      </c>
      <c r="BD46" s="14">
        <f t="shared" si="40"/>
        <v>0</v>
      </c>
      <c r="BE46" s="14">
        <f t="shared" si="40"/>
        <v>2</v>
      </c>
      <c r="BF46" s="5"/>
      <c r="BG46" s="5"/>
      <c r="BH46" s="5"/>
    </row>
    <row r="47" spans="1:60" ht="15.75" customHeight="1" x14ac:dyDescent="0.3">
      <c r="A47" s="75">
        <v>2</v>
      </c>
      <c r="B47" s="76"/>
      <c r="C47" s="79" t="s">
        <v>97</v>
      </c>
      <c r="D47" s="175">
        <f>COUNTIF(C10:C33,"V")</f>
        <v>2</v>
      </c>
      <c r="E47" s="80"/>
      <c r="F47" s="175">
        <f>COUNTIF(E10:E33,"V")</f>
        <v>2</v>
      </c>
      <c r="G47" s="79"/>
      <c r="H47" s="175">
        <f>COUNTIF(G10:G33,"V")</f>
        <v>2</v>
      </c>
      <c r="I47" s="80"/>
      <c r="J47" s="175">
        <f>COUNTIF(I10:I33,"V")</f>
        <v>3</v>
      </c>
      <c r="K47" s="80"/>
      <c r="L47" s="175">
        <f>COUNTIF(K10:K33,"V")</f>
        <v>3</v>
      </c>
      <c r="M47" s="79"/>
      <c r="N47" s="175">
        <f>COUNTIF(M10:M33,"V")</f>
        <v>3</v>
      </c>
      <c r="O47" s="78"/>
      <c r="P47" s="175">
        <f>COUNTIF(O10:O33,"V")</f>
        <v>3</v>
      </c>
      <c r="Q47" s="79"/>
      <c r="R47" s="175">
        <f>COUNTIF(Q10:Q33,"V")</f>
        <v>3</v>
      </c>
      <c r="S47" s="197"/>
      <c r="T47" s="175">
        <f>COUNTIF(S10:S33,"V")</f>
        <v>4</v>
      </c>
      <c r="U47" s="197"/>
      <c r="V47" s="197"/>
      <c r="W47" s="80"/>
      <c r="X47" s="175">
        <f>COUNTIF(U10:U33,"V")</f>
        <v>4</v>
      </c>
      <c r="Y47" s="3"/>
      <c r="Z47" s="3"/>
      <c r="AA47" s="3"/>
      <c r="AB47" s="3"/>
      <c r="AC47" s="3"/>
      <c r="AD47" s="3"/>
      <c r="AE47" s="114"/>
      <c r="AF47" s="115"/>
      <c r="AG47" s="114"/>
      <c r="AI47" s="2"/>
      <c r="AJ47" s="153">
        <v>3</v>
      </c>
      <c r="AK47" s="2"/>
      <c r="AL47" s="188">
        <f>COUNTIF(AL14:AL17,"&gt;&lt;0")</f>
        <v>3</v>
      </c>
      <c r="AM47" s="14">
        <f t="shared" ref="AM47:BE47" si="41">COUNTIF(AM14:AM17,"&gt;&lt;0")</f>
        <v>1</v>
      </c>
      <c r="AN47" s="188">
        <f t="shared" si="41"/>
        <v>3</v>
      </c>
      <c r="AO47" s="14">
        <f t="shared" si="41"/>
        <v>0</v>
      </c>
      <c r="AP47" s="14">
        <f t="shared" si="41"/>
        <v>0</v>
      </c>
      <c r="AQ47" s="14">
        <f t="shared" si="41"/>
        <v>0</v>
      </c>
      <c r="AR47" s="14">
        <f t="shared" si="41"/>
        <v>2</v>
      </c>
      <c r="AS47" s="14">
        <f t="shared" si="41"/>
        <v>2</v>
      </c>
      <c r="AT47" s="14">
        <f t="shared" si="41"/>
        <v>1</v>
      </c>
      <c r="AU47" s="14">
        <f t="shared" si="41"/>
        <v>2</v>
      </c>
      <c r="AV47" s="14">
        <f t="shared" si="41"/>
        <v>3</v>
      </c>
      <c r="AW47" s="14">
        <f t="shared" si="41"/>
        <v>0</v>
      </c>
      <c r="AX47" s="188">
        <f t="shared" si="41"/>
        <v>3</v>
      </c>
      <c r="AY47" s="14">
        <f t="shared" si="41"/>
        <v>0</v>
      </c>
      <c r="AZ47" s="14">
        <f t="shared" si="41"/>
        <v>0</v>
      </c>
      <c r="BA47" s="188">
        <f t="shared" si="41"/>
        <v>2</v>
      </c>
      <c r="BB47" s="188">
        <f t="shared" si="41"/>
        <v>4</v>
      </c>
      <c r="BC47" s="14">
        <f t="shared" si="41"/>
        <v>0</v>
      </c>
      <c r="BD47" s="14">
        <f t="shared" si="41"/>
        <v>0</v>
      </c>
      <c r="BE47" s="14">
        <f t="shared" si="41"/>
        <v>1</v>
      </c>
      <c r="BF47" s="5"/>
      <c r="BG47" s="5"/>
      <c r="BH47" s="5"/>
    </row>
    <row r="48" spans="1:60" ht="15.75" customHeight="1" x14ac:dyDescent="0.3">
      <c r="A48" s="75">
        <v>3</v>
      </c>
      <c r="B48" s="76"/>
      <c r="C48" s="79" t="s">
        <v>98</v>
      </c>
      <c r="D48" s="175">
        <f>COUNTIF(C10:C33,"T")</f>
        <v>2</v>
      </c>
      <c r="E48" s="80"/>
      <c r="F48" s="175">
        <f>COUNTIF(E10:E33,"T")</f>
        <v>2</v>
      </c>
      <c r="G48" s="79"/>
      <c r="H48" s="175">
        <f>COUNTIF(G10:G33,"T")</f>
        <v>2</v>
      </c>
      <c r="I48" s="80"/>
      <c r="J48" s="175">
        <f>COUNTIF(I10:I33,"T")</f>
        <v>3</v>
      </c>
      <c r="K48" s="80"/>
      <c r="L48" s="175">
        <f>COUNTIF(K10:K33,"T")</f>
        <v>3</v>
      </c>
      <c r="M48" s="79"/>
      <c r="N48" s="175">
        <f>COUNTIF(M10:M33,"T")</f>
        <v>3</v>
      </c>
      <c r="O48" s="78"/>
      <c r="P48" s="175">
        <f>COUNTIF(O10:O33,"T")</f>
        <v>3</v>
      </c>
      <c r="Q48" s="79"/>
      <c r="R48" s="175">
        <f>COUNTIF(Q10:Q33,"T")</f>
        <v>3</v>
      </c>
      <c r="S48" s="197"/>
      <c r="T48" s="175">
        <f>COUNTIF(S10:S33,"T")</f>
        <v>4</v>
      </c>
      <c r="U48" s="197"/>
      <c r="V48" s="197"/>
      <c r="W48" s="80"/>
      <c r="X48" s="175">
        <f>COUNTIF(U10:U33,"T")</f>
        <v>4</v>
      </c>
      <c r="Y48" s="3"/>
      <c r="Z48" s="3"/>
      <c r="AA48" s="3"/>
      <c r="AB48" s="3"/>
      <c r="AC48" s="3"/>
      <c r="AD48" s="3"/>
      <c r="AE48" s="114"/>
      <c r="AF48" s="115"/>
      <c r="AG48" s="114"/>
      <c r="AI48" s="2"/>
      <c r="AJ48" s="153">
        <v>4</v>
      </c>
      <c r="AK48" s="2"/>
      <c r="AL48" s="188">
        <f>COUNTIF(AL18:AL21,"&gt;&lt;0")</f>
        <v>2</v>
      </c>
      <c r="AM48" s="14">
        <f t="shared" ref="AM48:BE48" si="42">COUNTIF(AM18:AM21,"&gt;&lt;0")</f>
        <v>0</v>
      </c>
      <c r="AN48" s="188">
        <f t="shared" si="42"/>
        <v>0</v>
      </c>
      <c r="AO48" s="14">
        <f t="shared" si="42"/>
        <v>0</v>
      </c>
      <c r="AP48" s="14">
        <f t="shared" si="42"/>
        <v>4</v>
      </c>
      <c r="AQ48" s="14">
        <f t="shared" si="42"/>
        <v>0</v>
      </c>
      <c r="AR48" s="14">
        <f t="shared" si="42"/>
        <v>0</v>
      </c>
      <c r="AS48" s="14">
        <f t="shared" si="42"/>
        <v>2</v>
      </c>
      <c r="AT48" s="14">
        <f t="shared" si="42"/>
        <v>0</v>
      </c>
      <c r="AU48" s="14">
        <f t="shared" si="42"/>
        <v>0</v>
      </c>
      <c r="AV48" s="14">
        <f t="shared" si="42"/>
        <v>3</v>
      </c>
      <c r="AW48" s="14">
        <f t="shared" si="42"/>
        <v>3</v>
      </c>
      <c r="AX48" s="188">
        <f t="shared" si="42"/>
        <v>0</v>
      </c>
      <c r="AY48" s="14">
        <f t="shared" si="42"/>
        <v>2</v>
      </c>
      <c r="AZ48" s="14">
        <f t="shared" si="42"/>
        <v>0</v>
      </c>
      <c r="BA48" s="188">
        <f t="shared" si="42"/>
        <v>0</v>
      </c>
      <c r="BB48" s="188">
        <f t="shared" si="42"/>
        <v>2</v>
      </c>
      <c r="BC48" s="14">
        <f t="shared" si="42"/>
        <v>0</v>
      </c>
      <c r="BD48" s="14">
        <f t="shared" si="42"/>
        <v>0</v>
      </c>
      <c r="BE48" s="14">
        <f t="shared" si="42"/>
        <v>0</v>
      </c>
      <c r="BF48" s="5"/>
      <c r="BG48" s="5"/>
      <c r="BH48" s="5"/>
    </row>
    <row r="49" spans="1:60" ht="15.75" customHeight="1" x14ac:dyDescent="0.3">
      <c r="A49" s="75">
        <v>4</v>
      </c>
      <c r="B49" s="76"/>
      <c r="C49" s="79" t="s">
        <v>99</v>
      </c>
      <c r="D49" s="175">
        <f>COUNTIF(C10:C33,"L")</f>
        <v>0</v>
      </c>
      <c r="E49" s="80"/>
      <c r="F49" s="175">
        <f>COUNTIF(E10:E33,"L")</f>
        <v>0</v>
      </c>
      <c r="G49" s="79"/>
      <c r="H49" s="175">
        <f>COUNTIF(G10:G33,"L")</f>
        <v>0</v>
      </c>
      <c r="I49" s="80"/>
      <c r="J49" s="175">
        <f>COUNTIF(I10:I33,"L")</f>
        <v>0</v>
      </c>
      <c r="K49" s="80"/>
      <c r="L49" s="175">
        <f>COUNTIF(K10:K33,"L")</f>
        <v>0</v>
      </c>
      <c r="M49" s="79"/>
      <c r="N49" s="175">
        <f>COUNTIF(M10:M33,"L")</f>
        <v>0</v>
      </c>
      <c r="O49" s="78"/>
      <c r="P49" s="175">
        <f>COUNTIF(O10:O33,"L")</f>
        <v>0</v>
      </c>
      <c r="Q49" s="79"/>
      <c r="R49" s="175">
        <f>COUNTIF(Q10:Q33,"L")</f>
        <v>0</v>
      </c>
      <c r="S49" s="197"/>
      <c r="T49" s="175">
        <f>COUNTIF(S10:S33,"L")</f>
        <v>0</v>
      </c>
      <c r="U49" s="197"/>
      <c r="V49" s="197"/>
      <c r="W49" s="80"/>
      <c r="X49" s="175">
        <f>COUNTIF(U10:U33,"L")</f>
        <v>0</v>
      </c>
      <c r="Y49" s="3"/>
      <c r="Z49" s="3"/>
      <c r="AA49" s="3"/>
      <c r="AB49" s="3"/>
      <c r="AC49" s="3"/>
      <c r="AD49" s="3"/>
      <c r="AE49" s="114"/>
      <c r="AF49" s="115"/>
      <c r="AG49" s="114"/>
      <c r="AI49" s="2"/>
      <c r="AJ49" s="153">
        <v>5</v>
      </c>
      <c r="AK49" s="2"/>
      <c r="AL49" s="188">
        <f>COUNTIF(AL22:AL25,"&gt;&lt;0")</f>
        <v>3</v>
      </c>
      <c r="AM49" s="14">
        <f t="shared" ref="AM49:BE49" si="43">COUNTIF(AM22:AM25,"&gt;&lt;0")</f>
        <v>2</v>
      </c>
      <c r="AN49" s="188">
        <f t="shared" si="43"/>
        <v>0</v>
      </c>
      <c r="AO49" s="14">
        <f t="shared" si="43"/>
        <v>0</v>
      </c>
      <c r="AP49" s="14">
        <f t="shared" si="43"/>
        <v>0</v>
      </c>
      <c r="AQ49" s="14">
        <f t="shared" si="43"/>
        <v>0</v>
      </c>
      <c r="AR49" s="14">
        <f t="shared" si="43"/>
        <v>3</v>
      </c>
      <c r="AS49" s="14">
        <f t="shared" si="43"/>
        <v>2</v>
      </c>
      <c r="AT49" s="14">
        <f t="shared" si="43"/>
        <v>2</v>
      </c>
      <c r="AU49" s="14">
        <f t="shared" si="43"/>
        <v>1</v>
      </c>
      <c r="AV49" s="14">
        <f t="shared" si="43"/>
        <v>2</v>
      </c>
      <c r="AW49" s="14">
        <f t="shared" si="43"/>
        <v>2</v>
      </c>
      <c r="AX49" s="188">
        <f t="shared" si="43"/>
        <v>3</v>
      </c>
      <c r="AY49" s="14">
        <f t="shared" si="43"/>
        <v>0</v>
      </c>
      <c r="AZ49" s="14">
        <f t="shared" si="43"/>
        <v>0</v>
      </c>
      <c r="BA49" s="188">
        <f t="shared" si="43"/>
        <v>0</v>
      </c>
      <c r="BB49" s="188">
        <f t="shared" si="43"/>
        <v>2</v>
      </c>
      <c r="BC49" s="14">
        <f t="shared" si="43"/>
        <v>3</v>
      </c>
      <c r="BD49" s="14">
        <f t="shared" si="43"/>
        <v>3</v>
      </c>
      <c r="BE49" s="14">
        <f t="shared" si="43"/>
        <v>2</v>
      </c>
      <c r="BF49" s="5"/>
      <c r="BG49" s="5"/>
      <c r="BH49" s="5"/>
    </row>
    <row r="50" spans="1:60" ht="15.75" customHeight="1" x14ac:dyDescent="0.3">
      <c r="A50" s="75">
        <v>5</v>
      </c>
      <c r="B50" s="76"/>
      <c r="C50" s="79" t="s">
        <v>121</v>
      </c>
      <c r="D50" s="175">
        <f>COUNTIF(C10:C33,"SV")</f>
        <v>0</v>
      </c>
      <c r="E50" s="80"/>
      <c r="F50" s="175">
        <f>COUNTIF(E10:E33,"SV")</f>
        <v>0</v>
      </c>
      <c r="G50" s="79"/>
      <c r="H50" s="175">
        <f>COUNTIF(G10:G33,"SV")</f>
        <v>0</v>
      </c>
      <c r="I50" s="80"/>
      <c r="J50" s="175">
        <f>COUNTIF(I10:I33,"SV")</f>
        <v>0</v>
      </c>
      <c r="K50" s="80"/>
      <c r="L50" s="175">
        <f>COUNTIF(K10:K33,"SV")</f>
        <v>0</v>
      </c>
      <c r="M50" s="79"/>
      <c r="N50" s="175">
        <f>COUNTIF(M10:M33,"SV")</f>
        <v>0</v>
      </c>
      <c r="O50" s="78"/>
      <c r="P50" s="175">
        <f>COUNTIF(O10:O33,"SV")</f>
        <v>0</v>
      </c>
      <c r="Q50" s="79"/>
      <c r="R50" s="175">
        <f>COUNTIF(Q10:Q33,"SV")</f>
        <v>0</v>
      </c>
      <c r="S50" s="197"/>
      <c r="T50" s="175">
        <f>COUNTIF(S10:S33,"SV")</f>
        <v>0</v>
      </c>
      <c r="U50" s="197"/>
      <c r="V50" s="197"/>
      <c r="W50" s="80"/>
      <c r="X50" s="175">
        <f>COUNTIF(U10:U33,"SV")</f>
        <v>0</v>
      </c>
      <c r="Y50" s="3"/>
      <c r="Z50" s="3"/>
      <c r="AA50" s="3"/>
      <c r="AB50" s="3"/>
      <c r="AC50" s="3"/>
      <c r="AD50" s="3"/>
      <c r="AE50" s="114"/>
      <c r="AF50" s="115"/>
      <c r="AG50" s="114"/>
      <c r="AI50" s="2"/>
      <c r="AJ50" s="153">
        <v>6</v>
      </c>
      <c r="AK50" s="2"/>
      <c r="AL50" s="188">
        <f>COUNTIF(AL26:AL29,"&gt;&lt;0")</f>
        <v>0</v>
      </c>
      <c r="AM50" s="14">
        <f t="shared" ref="AM50:BE50" si="44">COUNTIF(AM26:AM29,"&gt;&lt;0")</f>
        <v>0</v>
      </c>
      <c r="AN50" s="188">
        <f t="shared" si="44"/>
        <v>2</v>
      </c>
      <c r="AO50" s="14">
        <f t="shared" si="44"/>
        <v>3</v>
      </c>
      <c r="AP50" s="14">
        <f t="shared" si="44"/>
        <v>0</v>
      </c>
      <c r="AQ50" s="14">
        <f t="shared" si="44"/>
        <v>0</v>
      </c>
      <c r="AR50" s="14">
        <f t="shared" si="44"/>
        <v>0</v>
      </c>
      <c r="AS50" s="14">
        <f t="shared" si="44"/>
        <v>0</v>
      </c>
      <c r="AT50" s="14">
        <f t="shared" si="44"/>
        <v>0</v>
      </c>
      <c r="AU50" s="14">
        <f t="shared" si="44"/>
        <v>0</v>
      </c>
      <c r="AV50" s="14">
        <f t="shared" si="44"/>
        <v>0</v>
      </c>
      <c r="AW50" s="14">
        <f t="shared" si="44"/>
        <v>0</v>
      </c>
      <c r="AX50" s="188">
        <f t="shared" si="44"/>
        <v>3</v>
      </c>
      <c r="AY50" s="14">
        <f t="shared" si="44"/>
        <v>0</v>
      </c>
      <c r="AZ50" s="14">
        <f t="shared" si="44"/>
        <v>0</v>
      </c>
      <c r="BA50" s="188">
        <f t="shared" si="44"/>
        <v>0</v>
      </c>
      <c r="BB50" s="188">
        <f t="shared" si="44"/>
        <v>2</v>
      </c>
      <c r="BC50" s="14">
        <f t="shared" si="44"/>
        <v>0</v>
      </c>
      <c r="BD50" s="14">
        <f t="shared" si="44"/>
        <v>0</v>
      </c>
      <c r="BE50" s="14">
        <f t="shared" si="44"/>
        <v>0</v>
      </c>
      <c r="BF50" s="5"/>
      <c r="BG50" s="5"/>
      <c r="BH50" s="5"/>
    </row>
    <row r="51" spans="1:60" ht="15.75" customHeight="1" x14ac:dyDescent="0.25">
      <c r="A51" s="75">
        <v>6</v>
      </c>
      <c r="B51" s="76"/>
      <c r="C51" s="79" t="s">
        <v>100</v>
      </c>
      <c r="D51" s="175">
        <f>COUNTIF(C10:C33,"S")</f>
        <v>1</v>
      </c>
      <c r="E51" s="80"/>
      <c r="F51" s="175">
        <f>COUNTIF(E10:E33,"S")</f>
        <v>1</v>
      </c>
      <c r="G51" s="79"/>
      <c r="H51" s="175">
        <f>COUNTIF(G10:G33,"S")</f>
        <v>1</v>
      </c>
      <c r="I51" s="80"/>
      <c r="J51" s="175">
        <f>COUNTIF(I10:I33,"S")</f>
        <v>0</v>
      </c>
      <c r="K51" s="80"/>
      <c r="L51" s="175">
        <f>COUNTIF(K10:K33,"S")</f>
        <v>0</v>
      </c>
      <c r="M51" s="79"/>
      <c r="N51" s="175">
        <f>COUNTIF(M10:M33,"S")</f>
        <v>0</v>
      </c>
      <c r="O51" s="78"/>
      <c r="P51" s="175">
        <f>COUNTIF(O10:O33,"S")</f>
        <v>0</v>
      </c>
      <c r="Q51" s="79"/>
      <c r="R51" s="175">
        <f>COUNTIF(Q10:Q33,"S")</f>
        <v>0</v>
      </c>
      <c r="S51" s="197"/>
      <c r="T51" s="175">
        <f>COUNTIF(S10:S33,"S")</f>
        <v>0</v>
      </c>
      <c r="U51" s="197"/>
      <c r="V51" s="197"/>
      <c r="W51" s="80"/>
      <c r="X51" s="175">
        <f>COUNTIF(U10:U33,"S")</f>
        <v>0</v>
      </c>
      <c r="Y51" s="3"/>
      <c r="Z51" s="3"/>
      <c r="AA51" s="3"/>
      <c r="AB51" s="3"/>
      <c r="AC51" s="3"/>
      <c r="AD51" s="3"/>
      <c r="AE51" s="114"/>
      <c r="AF51" s="115"/>
      <c r="AG51" s="114"/>
      <c r="AI51" s="2"/>
      <c r="AJ51" s="25"/>
      <c r="AK51" s="2"/>
      <c r="AL51" s="189">
        <f t="shared" ref="AL51:BE51" si="45">SUM(AL46:AL50)</f>
        <v>8</v>
      </c>
      <c r="AM51" s="154">
        <f t="shared" si="45"/>
        <v>5</v>
      </c>
      <c r="AN51" s="189">
        <f t="shared" si="45"/>
        <v>8</v>
      </c>
      <c r="AO51" s="154">
        <f t="shared" si="45"/>
        <v>3</v>
      </c>
      <c r="AP51" s="154">
        <f t="shared" si="45"/>
        <v>4</v>
      </c>
      <c r="AQ51" s="154">
        <f t="shared" si="45"/>
        <v>0</v>
      </c>
      <c r="AR51" s="154">
        <f t="shared" si="45"/>
        <v>5</v>
      </c>
      <c r="AS51" s="154">
        <f t="shared" si="45"/>
        <v>6</v>
      </c>
      <c r="AT51" s="154">
        <f t="shared" si="45"/>
        <v>5</v>
      </c>
      <c r="AU51" s="155">
        <f t="shared" si="45"/>
        <v>3</v>
      </c>
      <c r="AV51" s="154">
        <f t="shared" si="45"/>
        <v>10</v>
      </c>
      <c r="AW51" s="155">
        <f t="shared" si="45"/>
        <v>5</v>
      </c>
      <c r="AX51" s="189">
        <f t="shared" si="45"/>
        <v>11</v>
      </c>
      <c r="AY51" s="154">
        <f t="shared" si="45"/>
        <v>2</v>
      </c>
      <c r="AZ51" s="154">
        <f t="shared" si="45"/>
        <v>0</v>
      </c>
      <c r="BA51" s="189">
        <f t="shared" si="45"/>
        <v>6</v>
      </c>
      <c r="BB51" s="189">
        <f t="shared" si="45"/>
        <v>10</v>
      </c>
      <c r="BC51" s="154">
        <f t="shared" si="45"/>
        <v>3</v>
      </c>
      <c r="BD51" s="154">
        <f t="shared" si="45"/>
        <v>3</v>
      </c>
      <c r="BE51" s="154">
        <f t="shared" si="45"/>
        <v>5</v>
      </c>
      <c r="BF51" s="5"/>
      <c r="BG51" s="5"/>
      <c r="BH51" s="5"/>
    </row>
    <row r="52" spans="1:60" ht="15.75" customHeight="1" x14ac:dyDescent="0.25">
      <c r="A52" s="75">
        <v>7</v>
      </c>
      <c r="B52" s="76"/>
      <c r="C52" s="79" t="s">
        <v>101</v>
      </c>
      <c r="D52" s="175">
        <f>COUNTIF(C10:C33,"§Þa")</f>
        <v>0</v>
      </c>
      <c r="E52" s="80"/>
      <c r="F52" s="175">
        <f>COUNTIF(E10:E33,"§Þa")</f>
        <v>0</v>
      </c>
      <c r="G52" s="79"/>
      <c r="H52" s="175">
        <f>COUNTIF(G10:G33,"§Þa")</f>
        <v>0</v>
      </c>
      <c r="I52" s="80"/>
      <c r="J52" s="175">
        <f>COUNTIF(I10:I33,"§Þa")</f>
        <v>0</v>
      </c>
      <c r="K52" s="80"/>
      <c r="L52" s="175">
        <f>COUNTIF(K10:K33,"§Þa")</f>
        <v>0</v>
      </c>
      <c r="M52" s="79"/>
      <c r="N52" s="175">
        <f>COUNTIF(M10:M33,"§Þa")</f>
        <v>0</v>
      </c>
      <c r="O52" s="78"/>
      <c r="P52" s="175">
        <f>COUNTIF(O10:O33,"§Þa")</f>
        <v>0</v>
      </c>
      <c r="Q52" s="79"/>
      <c r="R52" s="175">
        <f>COUNTIF(Q10:Q33,"§Þa")</f>
        <v>0</v>
      </c>
      <c r="S52" s="197"/>
      <c r="T52" s="175">
        <f>COUNTIF(S10:S33,"§Þa")</f>
        <v>0</v>
      </c>
      <c r="U52" s="197"/>
      <c r="V52" s="197"/>
      <c r="W52" s="80"/>
      <c r="X52" s="175">
        <f>COUNTIF(U10:U33,"§Þa")</f>
        <v>0</v>
      </c>
      <c r="Y52" s="3"/>
      <c r="Z52" s="3"/>
      <c r="AA52" s="3"/>
      <c r="AB52" s="3"/>
      <c r="AC52" s="3"/>
      <c r="AD52" s="3"/>
      <c r="AE52" s="114"/>
      <c r="AF52" s="115"/>
      <c r="AG52" s="114"/>
      <c r="AI52" s="2"/>
      <c r="AJ52" s="25"/>
      <c r="AK52" s="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5.75" customHeight="1" x14ac:dyDescent="0.25">
      <c r="A53" s="75">
        <v>8</v>
      </c>
      <c r="B53" s="76"/>
      <c r="C53" s="79" t="s">
        <v>102</v>
      </c>
      <c r="D53" s="175">
        <f>COUNTIF(C10:C33,"Tin")</f>
        <v>1</v>
      </c>
      <c r="E53" s="80"/>
      <c r="F53" s="175">
        <f>COUNTIF(E10:E33,"Tin")</f>
        <v>1</v>
      </c>
      <c r="G53" s="79"/>
      <c r="H53" s="175">
        <f>COUNTIF(G10:G33,"Tin")</f>
        <v>1</v>
      </c>
      <c r="I53" s="80"/>
      <c r="J53" s="175">
        <f>COUNTIF(I10:I33,"Tin")</f>
        <v>0</v>
      </c>
      <c r="K53" s="80"/>
      <c r="L53" s="175">
        <f>COUNTIF(K10:K33,"Tin")</f>
        <v>0</v>
      </c>
      <c r="M53" s="79"/>
      <c r="N53" s="175">
        <f>COUNTIF(M10:M33,"Tin")</f>
        <v>0</v>
      </c>
      <c r="O53" s="78"/>
      <c r="P53" s="175">
        <f>COUNTIF(O10:O33,"Tin")</f>
        <v>0</v>
      </c>
      <c r="Q53" s="79"/>
      <c r="R53" s="175">
        <f>COUNTIF(Q10:Q33,"Tin")</f>
        <v>0</v>
      </c>
      <c r="S53" s="197"/>
      <c r="T53" s="175">
        <f>COUNTIF(S10:S33,"Tin")</f>
        <v>0</v>
      </c>
      <c r="U53" s="197"/>
      <c r="V53" s="197"/>
      <c r="W53" s="80"/>
      <c r="X53" s="175">
        <f>COUNTIF(U10:U33,"Tin")</f>
        <v>0</v>
      </c>
      <c r="Y53" s="3"/>
      <c r="Z53" s="3"/>
      <c r="AA53" s="3"/>
      <c r="AB53" s="3"/>
      <c r="AC53" s="3"/>
      <c r="AD53" s="3"/>
      <c r="AE53" s="114"/>
      <c r="AF53" s="115"/>
      <c r="AG53" s="114"/>
      <c r="AI53" s="2"/>
      <c r="AJ53" s="25"/>
      <c r="AK53" s="2"/>
      <c r="AL53" s="154"/>
      <c r="AM53" s="154"/>
      <c r="AN53" s="154"/>
      <c r="AO53" s="154"/>
      <c r="AP53" s="154"/>
      <c r="AQ53" s="154"/>
      <c r="AR53" s="2"/>
      <c r="AS53" s="154"/>
      <c r="AT53" s="154"/>
      <c r="AU53" s="2"/>
      <c r="AV53" s="2"/>
      <c r="AW53" s="2"/>
      <c r="AX53" s="154"/>
      <c r="AY53" s="154"/>
      <c r="AZ53" s="154"/>
      <c r="BA53" s="154"/>
      <c r="BB53" s="2"/>
      <c r="BC53" s="154"/>
      <c r="BD53" s="154"/>
      <c r="BE53" s="154"/>
      <c r="BF53" s="5"/>
      <c r="BG53" s="5"/>
      <c r="BH53" s="5"/>
    </row>
    <row r="54" spans="1:60" ht="15.75" customHeight="1" x14ac:dyDescent="0.25">
      <c r="A54" s="75">
        <v>9</v>
      </c>
      <c r="B54" s="2"/>
      <c r="C54" s="79" t="s">
        <v>103</v>
      </c>
      <c r="D54" s="175">
        <f>COUNTIF(C10:C33,"GDNG")</f>
        <v>0</v>
      </c>
      <c r="E54" s="80"/>
      <c r="F54" s="175">
        <f>COUNTIF(E10:E33,"GDNG")</f>
        <v>0</v>
      </c>
      <c r="G54" s="79"/>
      <c r="H54" s="175">
        <f>COUNTIF(G10:G33,"GDNG")</f>
        <v>0</v>
      </c>
      <c r="I54" s="80"/>
      <c r="J54" s="175">
        <f>COUNTIF(I10:I33,"GDNG")</f>
        <v>0</v>
      </c>
      <c r="K54" s="80"/>
      <c r="L54" s="175">
        <f>COUNTIF(K10:K33,"GDNG")</f>
        <v>0</v>
      </c>
      <c r="M54" s="79"/>
      <c r="N54" s="175">
        <f>COUNTIF(M10:M33,"GDNG")</f>
        <v>0</v>
      </c>
      <c r="O54" s="78"/>
      <c r="P54" s="175">
        <f>COUNTIF(O10:O33,"GDNG")</f>
        <v>0</v>
      </c>
      <c r="Q54" s="79"/>
      <c r="R54" s="175">
        <f>COUNTIF(Q10:Q33,"GDNG")</f>
        <v>0</v>
      </c>
      <c r="S54" s="197"/>
      <c r="T54" s="175">
        <f>COUNTIF(S10:S33,"GDNG")</f>
        <v>0</v>
      </c>
      <c r="U54" s="197"/>
      <c r="V54" s="197"/>
      <c r="W54" s="80"/>
      <c r="X54" s="175">
        <f>COUNTIF(U10:U33,"GDNG")</f>
        <v>0</v>
      </c>
      <c r="Y54" s="3"/>
      <c r="Z54" s="3"/>
      <c r="AA54" s="3"/>
      <c r="AB54" s="3"/>
      <c r="AC54" s="3"/>
      <c r="AD54" s="3"/>
      <c r="AE54" s="114"/>
      <c r="AF54" s="115"/>
      <c r="AG54" s="114"/>
      <c r="AI54" s="2"/>
      <c r="AJ54" s="25"/>
      <c r="AK54" s="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5.75" customHeight="1" x14ac:dyDescent="0.25">
      <c r="A55" s="75">
        <v>10</v>
      </c>
      <c r="B55" s="76"/>
      <c r="C55" s="79" t="s">
        <v>143</v>
      </c>
      <c r="D55" s="175">
        <f>COUNTIF(C10:C33,"A")</f>
        <v>2</v>
      </c>
      <c r="E55" s="80"/>
      <c r="F55" s="175">
        <f>COUNTIF(E10:E33,"A")</f>
        <v>2</v>
      </c>
      <c r="G55" s="80"/>
      <c r="H55" s="175">
        <f>COUNTIF(G10:G33,"A")</f>
        <v>2</v>
      </c>
      <c r="I55" s="80"/>
      <c r="J55" s="175">
        <f>COUNTIF(I10:I33,"A")</f>
        <v>2</v>
      </c>
      <c r="K55" s="80"/>
      <c r="L55" s="175">
        <f>COUNTIF(K10:K33,"A")</f>
        <v>2</v>
      </c>
      <c r="M55" s="80"/>
      <c r="N55" s="175">
        <f>COUNTIF(M10:M33,"A")</f>
        <v>2</v>
      </c>
      <c r="O55" s="78"/>
      <c r="P55" s="175">
        <f>COUNTIF(O10:O33,"A")</f>
        <v>2</v>
      </c>
      <c r="Q55" s="80"/>
      <c r="R55" s="175">
        <f>COUNTIF(Q10:Q33,"A")</f>
        <v>2</v>
      </c>
      <c r="S55" s="197"/>
      <c r="T55" s="175">
        <f>COUNTIF(S10:S33,"A")</f>
        <v>2</v>
      </c>
      <c r="U55" s="197"/>
      <c r="V55" s="197"/>
      <c r="W55" s="80"/>
      <c r="X55" s="175">
        <f>COUNTIF(U10:U33,"A")</f>
        <v>2</v>
      </c>
      <c r="Y55" s="80"/>
      <c r="Z55" s="3"/>
      <c r="AA55" s="3"/>
      <c r="AB55" s="3"/>
      <c r="AC55" s="3"/>
      <c r="AD55" s="3"/>
      <c r="AE55" s="114"/>
      <c r="AF55" s="115"/>
      <c r="AG55" s="114"/>
      <c r="AI55" s="2"/>
      <c r="AJ55" s="25"/>
      <c r="AK55" s="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5.75" customHeight="1" x14ac:dyDescent="0.25">
      <c r="A56" s="75">
        <v>11</v>
      </c>
      <c r="B56" s="76"/>
      <c r="C56" s="79" t="s">
        <v>68</v>
      </c>
      <c r="D56" s="175">
        <f>COUNTIF(C10:C33,"TD")</f>
        <v>0</v>
      </c>
      <c r="E56" s="80"/>
      <c r="F56" s="175">
        <f>COUNTIF(E10:E33,"TD")</f>
        <v>0</v>
      </c>
      <c r="G56" s="79"/>
      <c r="H56" s="175">
        <f>COUNTIF(G10:G33,"TD")</f>
        <v>0</v>
      </c>
      <c r="I56" s="80"/>
      <c r="J56" s="175">
        <f>COUNTIF(I10:I33,"TD")</f>
        <v>0</v>
      </c>
      <c r="K56" s="80"/>
      <c r="L56" s="175">
        <f>COUNTIF(K10:K33,"TD")</f>
        <v>0</v>
      </c>
      <c r="M56" s="79"/>
      <c r="N56" s="175">
        <f>COUNTIF(M10:M33,"TD")</f>
        <v>0</v>
      </c>
      <c r="O56" s="78"/>
      <c r="P56" s="175">
        <f>COUNTIF(O10:O33,"TD")</f>
        <v>0</v>
      </c>
      <c r="Q56" s="79"/>
      <c r="R56" s="175">
        <f>COUNTIF(Q10:Q33,"TD")</f>
        <v>0</v>
      </c>
      <c r="S56" s="197"/>
      <c r="T56" s="175">
        <f>COUNTIF(S10:S33,"TD")</f>
        <v>0</v>
      </c>
      <c r="U56" s="197"/>
      <c r="V56" s="197"/>
      <c r="W56" s="80"/>
      <c r="X56" s="175">
        <f>COUNTIF(U10:U33,"TD")</f>
        <v>0</v>
      </c>
      <c r="Y56" s="3"/>
      <c r="Z56" s="3"/>
      <c r="AA56" s="3"/>
      <c r="AB56" s="3"/>
      <c r="AC56" s="3"/>
      <c r="AD56" s="3"/>
      <c r="AE56" s="114"/>
      <c r="AF56" s="115"/>
      <c r="AG56" s="114"/>
      <c r="AI56" s="2"/>
      <c r="AJ56" s="25"/>
      <c r="AK56" s="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5.75" customHeight="1" x14ac:dyDescent="0.25">
      <c r="A57" s="75">
        <v>12</v>
      </c>
      <c r="B57" s="76"/>
      <c r="C57" s="79" t="s">
        <v>105</v>
      </c>
      <c r="D57" s="175">
        <f>COUNTIF(C10:C33,"Nh¹c")</f>
        <v>0</v>
      </c>
      <c r="E57" s="80"/>
      <c r="F57" s="175">
        <f>COUNTIF(E10:E33,"Nh¹c")</f>
        <v>0</v>
      </c>
      <c r="G57" s="79"/>
      <c r="H57" s="175">
        <f>COUNTIF(G10:G33,"Nh¹c")</f>
        <v>0</v>
      </c>
      <c r="I57" s="80"/>
      <c r="J57" s="175">
        <f>COUNTIF(I10:I33,"Nh¹c")</f>
        <v>0</v>
      </c>
      <c r="K57" s="80"/>
      <c r="L57" s="175">
        <f>COUNTIF(K10:K33,"Nh¹c")</f>
        <v>0</v>
      </c>
      <c r="M57" s="79"/>
      <c r="N57" s="175">
        <f>COUNTIF(M10:M33,"Nh¹c")</f>
        <v>0</v>
      </c>
      <c r="O57" s="78"/>
      <c r="P57" s="175">
        <f>COUNTIF(O10:O33,"Nh¹c")</f>
        <v>0</v>
      </c>
      <c r="Q57" s="79"/>
      <c r="R57" s="175">
        <f>COUNTIF(Q10:Q33,"Nh¹c")</f>
        <v>0</v>
      </c>
      <c r="S57" s="197"/>
      <c r="T57" s="175">
        <f>COUNTIF(S10:S33,"Nh¹c")</f>
        <v>0</v>
      </c>
      <c r="U57" s="197"/>
      <c r="V57" s="197"/>
      <c r="W57" s="80"/>
      <c r="X57" s="175">
        <f>COUNTIF(U10:U33,"Nh¹c")</f>
        <v>0</v>
      </c>
      <c r="Y57" s="3"/>
      <c r="Z57" s="3"/>
      <c r="AA57" s="3"/>
      <c r="AB57" s="3"/>
      <c r="AC57" s="3"/>
      <c r="AD57" s="3"/>
      <c r="AE57" s="114"/>
      <c r="AF57" s="115"/>
      <c r="AG57" s="114"/>
      <c r="AI57" s="2"/>
      <c r="AJ57" s="25"/>
      <c r="AK57" s="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5.75" customHeight="1" x14ac:dyDescent="0.25">
      <c r="A58" s="75">
        <v>13</v>
      </c>
      <c r="B58" s="76"/>
      <c r="C58" s="79" t="s">
        <v>77</v>
      </c>
      <c r="D58" s="175">
        <f>COUNTIF(C10:C33,"MT")</f>
        <v>0</v>
      </c>
      <c r="E58" s="80"/>
      <c r="F58" s="175">
        <f>COUNTIF(E10:E33,"MT")</f>
        <v>1</v>
      </c>
      <c r="G58" s="79"/>
      <c r="H58" s="175">
        <f>COUNTIF(G10:G33,"MT")</f>
        <v>0</v>
      </c>
      <c r="I58" s="80"/>
      <c r="J58" s="175">
        <f>COUNTIF(I10:I33,"MT")</f>
        <v>1</v>
      </c>
      <c r="K58" s="80"/>
      <c r="L58" s="175">
        <f>COUNTIF(K10:K33,"MT")</f>
        <v>1</v>
      </c>
      <c r="M58" s="79"/>
      <c r="N58" s="175">
        <f>COUNTIF(M10:M33,"MT")</f>
        <v>1</v>
      </c>
      <c r="O58" s="78"/>
      <c r="P58" s="175">
        <f>COUNTIF(O10:O33,"MT")</f>
        <v>0</v>
      </c>
      <c r="Q58" s="79"/>
      <c r="R58" s="175">
        <f>COUNTIF(Q10:Q33,"MT")</f>
        <v>0</v>
      </c>
      <c r="S58" s="197"/>
      <c r="T58" s="175">
        <f>COUNTIF(S10:S33,"MT")</f>
        <v>0</v>
      </c>
      <c r="U58" s="197"/>
      <c r="V58" s="197"/>
      <c r="W58" s="80"/>
      <c r="X58" s="175">
        <f>COUNTIF(U10:U33,"MT")</f>
        <v>0</v>
      </c>
      <c r="Y58" s="3"/>
      <c r="Z58" s="3"/>
      <c r="AA58" s="3"/>
      <c r="AB58" s="3"/>
      <c r="AC58" s="3"/>
      <c r="AD58" s="3"/>
      <c r="AE58" s="114"/>
      <c r="AF58" s="115"/>
      <c r="AG58" s="114"/>
      <c r="AI58" s="2"/>
      <c r="AJ58" s="25"/>
      <c r="AK58" s="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5.75" customHeight="1" x14ac:dyDescent="0.25">
      <c r="A59" s="84">
        <v>14</v>
      </c>
      <c r="B59" s="85"/>
      <c r="C59" s="88" t="s">
        <v>106</v>
      </c>
      <c r="D59" s="176">
        <f>COUNTIF(C10:C33,"H¸")</f>
        <v>0</v>
      </c>
      <c r="E59" s="89"/>
      <c r="F59" s="176">
        <f>COUNTIF(E10:E33,"H¸")</f>
        <v>0</v>
      </c>
      <c r="G59" s="88"/>
      <c r="H59" s="176">
        <f>COUNTIF(G10:G33,"H¸")</f>
        <v>0</v>
      </c>
      <c r="I59" s="89"/>
      <c r="J59" s="176">
        <f>COUNTIF(I10:I33,"H¸")</f>
        <v>0</v>
      </c>
      <c r="K59" s="89"/>
      <c r="L59" s="176">
        <f>COUNTIF(K10:K33,"H¸")</f>
        <v>0</v>
      </c>
      <c r="M59" s="88"/>
      <c r="N59" s="176">
        <f>COUNTIF(M10:M33,"H¸")</f>
        <v>0</v>
      </c>
      <c r="O59" s="87"/>
      <c r="P59" s="176">
        <f>COUNTIF(O10:O33,"H¸")</f>
        <v>0</v>
      </c>
      <c r="Q59" s="88"/>
      <c r="R59" s="176">
        <f>COUNTIF(Q10:Q33,"H")</f>
        <v>0</v>
      </c>
      <c r="S59" s="198"/>
      <c r="T59" s="176">
        <f>COUNTIF(S10:S33,"H")</f>
        <v>0</v>
      </c>
      <c r="U59" s="198"/>
      <c r="V59" s="198"/>
      <c r="W59" s="89"/>
      <c r="X59" s="176">
        <f>COUNTIF(U10:U33,"H")</f>
        <v>0</v>
      </c>
      <c r="Y59" s="3"/>
      <c r="Z59" s="3"/>
      <c r="AA59" s="3"/>
      <c r="AB59" s="3"/>
      <c r="AC59" s="3"/>
      <c r="AD59" s="3"/>
      <c r="AE59" s="114"/>
      <c r="AF59" s="115"/>
      <c r="AG59" s="114"/>
      <c r="AI59" s="2"/>
      <c r="AJ59" s="25"/>
      <c r="AK59" s="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5.75" customHeight="1" x14ac:dyDescent="0.25">
      <c r="A60" s="40">
        <v>15</v>
      </c>
      <c r="B60" s="91"/>
      <c r="C60" s="98" t="s">
        <v>107</v>
      </c>
      <c r="D60" s="176">
        <f>COUNTIF(C10:C33,"TC")</f>
        <v>0</v>
      </c>
      <c r="E60" s="91"/>
      <c r="F60" s="176">
        <f>COUNTIF(E10:E33,"TC")</f>
        <v>0</v>
      </c>
      <c r="G60" s="98"/>
      <c r="H60" s="176">
        <f>COUNTIF(G10:G33,"TC")</f>
        <v>0</v>
      </c>
      <c r="I60" s="91"/>
      <c r="J60" s="176">
        <f>COUNTIF(I10:I33,"TC")</f>
        <v>0</v>
      </c>
      <c r="K60" s="91"/>
      <c r="L60" s="176">
        <f>COUNTIF(K10:K33,"TC")</f>
        <v>0</v>
      </c>
      <c r="M60" s="98"/>
      <c r="N60" s="176">
        <f>COUNTIF(M10:M33,"TC")</f>
        <v>0</v>
      </c>
      <c r="O60" s="156"/>
      <c r="P60" s="176">
        <f>COUNTIF(O10:O33,"kns")</f>
        <v>1</v>
      </c>
      <c r="Q60" s="98"/>
      <c r="R60" s="176">
        <f>COUNTIF(Q10:Q33,"kns")</f>
        <v>1</v>
      </c>
      <c r="S60" s="199"/>
      <c r="T60" s="176">
        <f>COUNTIF(S10:S33,"kns")</f>
        <v>0</v>
      </c>
      <c r="U60" s="199"/>
      <c r="V60" s="199"/>
      <c r="W60" s="91"/>
      <c r="X60" s="176">
        <f>COUNTIF(U10:U33,"kns")</f>
        <v>0</v>
      </c>
      <c r="Y60" s="3"/>
      <c r="Z60" s="3"/>
      <c r="AA60" s="3"/>
      <c r="AB60" s="3"/>
      <c r="AC60" s="3"/>
      <c r="AD60" s="3"/>
      <c r="AE60" s="114"/>
      <c r="AF60" s="115"/>
      <c r="AG60" s="114"/>
      <c r="AI60" s="2"/>
      <c r="AJ60" s="25"/>
      <c r="AK60" s="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5.75" customHeight="1" x14ac:dyDescent="0.25">
      <c r="A61" s="94"/>
      <c r="B61" s="95"/>
      <c r="C61" s="65" t="s">
        <v>108</v>
      </c>
      <c r="D61" s="176">
        <f>COUNTIF(C10:C33,"CN")</f>
        <v>0</v>
      </c>
      <c r="E61" s="91"/>
      <c r="F61" s="176">
        <f>COUNTIF(E10:E33,"CN")</f>
        <v>0</v>
      </c>
      <c r="G61" s="98"/>
      <c r="H61" s="176">
        <f>COUNTIF(G10:G33,"CN")</f>
        <v>0</v>
      </c>
      <c r="I61" s="91"/>
      <c r="J61" s="176">
        <f>COUNTIF(I10:I33,"CN")</f>
        <v>0</v>
      </c>
      <c r="K61" s="91"/>
      <c r="L61" s="176">
        <f>COUNTIF(K10:K33,"CN")</f>
        <v>0</v>
      </c>
      <c r="M61" s="98"/>
      <c r="N61" s="176">
        <f>COUNTIF(M10:M33,"CN")</f>
        <v>0</v>
      </c>
      <c r="O61" s="156"/>
      <c r="P61" s="176">
        <f>COUNTIF(O10:O33,"CN")</f>
        <v>0</v>
      </c>
      <c r="Q61" s="98"/>
      <c r="R61" s="176">
        <f>COUNTIF(Q10:Q33,"CN")</f>
        <v>0</v>
      </c>
      <c r="S61" s="199"/>
      <c r="T61" s="176">
        <f>COUNTIF(S10:S33,"CN")</f>
        <v>0</v>
      </c>
      <c r="U61" s="199"/>
      <c r="V61" s="199"/>
      <c r="W61" s="91"/>
      <c r="X61" s="176">
        <f>COUNTIF(U10:U33,"CN")</f>
        <v>0</v>
      </c>
      <c r="Y61" s="3"/>
      <c r="Z61" s="3"/>
      <c r="AA61" s="3"/>
      <c r="AB61" s="3"/>
      <c r="AC61" s="3"/>
      <c r="AD61" s="3"/>
      <c r="AE61" s="114"/>
      <c r="AF61" s="115"/>
      <c r="AG61" s="114"/>
      <c r="AI61" s="2"/>
      <c r="AJ61" s="25"/>
      <c r="AK61" s="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5.75" customHeight="1" x14ac:dyDescent="0.25">
      <c r="A62" s="40">
        <v>16</v>
      </c>
      <c r="B62" s="91" t="s">
        <v>103</v>
      </c>
      <c r="C62" s="98"/>
      <c r="D62" s="176">
        <f>COUNTIF(C10:C33,"CD")</f>
        <v>0</v>
      </c>
      <c r="E62" s="91"/>
      <c r="F62" s="176">
        <f>COUNTIF(E10:E33,"CD")</f>
        <v>0</v>
      </c>
      <c r="G62" s="98"/>
      <c r="H62" s="176">
        <f>COUNTIF(G10:G33,"CD")</f>
        <v>0</v>
      </c>
      <c r="I62" s="91"/>
      <c r="J62" s="176">
        <f>COUNTIF(I10:I33,"CD")</f>
        <v>0</v>
      </c>
      <c r="K62" s="91"/>
      <c r="L62" s="176">
        <f>COUNTIF(K10:K33,"CD")</f>
        <v>0</v>
      </c>
      <c r="M62" s="98"/>
      <c r="N62" s="176">
        <f>COUNTIF(M10:M33,"CD")</f>
        <v>0</v>
      </c>
      <c r="O62" s="156"/>
      <c r="P62" s="176">
        <f>COUNTIF(O10:O33,"CD")</f>
        <v>0</v>
      </c>
      <c r="Q62" s="98"/>
      <c r="R62" s="176">
        <f>COUNTIF(Q10:Q33,"CD")</f>
        <v>0</v>
      </c>
      <c r="S62" s="199"/>
      <c r="T62" s="176">
        <f>COUNTIF(S10:S33,"CD")</f>
        <v>0</v>
      </c>
      <c r="U62" s="199"/>
      <c r="V62" s="199"/>
      <c r="W62" s="91"/>
      <c r="X62" s="176">
        <f>COUNTIF(U10:U33,"CD")</f>
        <v>0</v>
      </c>
      <c r="Y62" s="3"/>
      <c r="Z62" s="3"/>
      <c r="AA62" s="3"/>
      <c r="AB62" s="3"/>
      <c r="AC62" s="3"/>
      <c r="AD62" s="3"/>
      <c r="AE62" s="114"/>
      <c r="AF62" s="115"/>
      <c r="AG62" s="114"/>
      <c r="AI62" s="2"/>
      <c r="AJ62" s="25"/>
      <c r="AK62" s="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5.75" customHeight="1" x14ac:dyDescent="0.25">
      <c r="A63" s="94" t="s">
        <v>144</v>
      </c>
      <c r="B63" s="95"/>
      <c r="C63" s="65"/>
      <c r="D63" s="177">
        <f>SUM(D46:D62)</f>
        <v>8</v>
      </c>
      <c r="E63" s="95"/>
      <c r="F63" s="177">
        <f>SUM(F46:F62)</f>
        <v>9</v>
      </c>
      <c r="G63" s="93"/>
      <c r="H63" s="177">
        <f>SUM(H46:H62)</f>
        <v>8</v>
      </c>
      <c r="I63" s="95"/>
      <c r="J63" s="177">
        <f>SUM(J46:J62)</f>
        <v>9</v>
      </c>
      <c r="K63" s="95"/>
      <c r="L63" s="177">
        <f>SUM(L46:L62)</f>
        <v>9</v>
      </c>
      <c r="M63" s="93"/>
      <c r="N63" s="177">
        <f>SUM(N46:N62)</f>
        <v>9</v>
      </c>
      <c r="O63" s="97"/>
      <c r="P63" s="177">
        <f>SUM(P46:P62)</f>
        <v>9</v>
      </c>
      <c r="Q63" s="93"/>
      <c r="R63" s="177">
        <f>SUM(R46:R62)</f>
        <v>9</v>
      </c>
      <c r="S63" s="200"/>
      <c r="T63" s="177">
        <f>SUM(T46:T62)</f>
        <v>10</v>
      </c>
      <c r="U63" s="200"/>
      <c r="V63" s="200"/>
      <c r="W63" s="95"/>
      <c r="X63" s="177">
        <f>SUM(X46:X62)</f>
        <v>10</v>
      </c>
      <c r="Y63" s="3"/>
      <c r="Z63" s="3"/>
      <c r="AA63" s="3"/>
      <c r="AB63" s="3"/>
      <c r="AC63" s="3"/>
      <c r="AD63" s="3"/>
      <c r="AE63" s="114"/>
      <c r="AF63" s="115"/>
      <c r="AG63" s="114"/>
      <c r="AI63" s="2"/>
      <c r="AJ63" s="25"/>
      <c r="AK63" s="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5.75" customHeight="1" x14ac:dyDescent="0.25">
      <c r="A64" s="2"/>
      <c r="B64" s="2"/>
      <c r="C64" s="2"/>
      <c r="D64" s="172"/>
      <c r="E64" s="2"/>
      <c r="F64" s="172"/>
      <c r="G64" s="2"/>
      <c r="H64" s="172"/>
      <c r="I64" s="2"/>
      <c r="J64" s="172"/>
      <c r="K64" s="2"/>
      <c r="L64" s="172"/>
      <c r="M64" s="2"/>
      <c r="N64" s="172"/>
      <c r="O64" s="2"/>
      <c r="P64" s="172"/>
      <c r="Q64" s="2"/>
      <c r="R64" s="172"/>
      <c r="S64" s="172"/>
      <c r="T64" s="172"/>
      <c r="U64" s="172"/>
      <c r="V64" s="172"/>
      <c r="W64" s="2"/>
      <c r="X64" s="172"/>
      <c r="Y64" s="3"/>
      <c r="Z64" s="3"/>
      <c r="AA64" s="3"/>
      <c r="AB64" s="3"/>
      <c r="AC64" s="3"/>
      <c r="AD64" s="3"/>
      <c r="AE64" s="114"/>
      <c r="AF64" s="115"/>
      <c r="AG64" s="114"/>
      <c r="AI64" s="2"/>
      <c r="AJ64" s="25"/>
      <c r="AK64" s="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5.75" customHeight="1" x14ac:dyDescent="0.25">
      <c r="A65" s="5"/>
      <c r="B65" s="5"/>
      <c r="C65" s="3"/>
      <c r="D65" s="178"/>
      <c r="E65" s="3"/>
      <c r="F65" s="178"/>
      <c r="G65" s="3"/>
      <c r="H65" s="178"/>
      <c r="I65" s="114"/>
      <c r="J65" s="182"/>
      <c r="K65" s="114"/>
      <c r="L65" s="172"/>
      <c r="M65" s="25"/>
      <c r="N65" s="172"/>
      <c r="O65" s="5"/>
      <c r="P65" s="179"/>
      <c r="Q65" s="5"/>
      <c r="R65" s="179"/>
      <c r="S65" s="179"/>
      <c r="T65" s="179"/>
      <c r="U65" s="179"/>
      <c r="V65" s="179"/>
      <c r="W65" s="5"/>
      <c r="X65" s="179"/>
      <c r="Y65" s="5"/>
      <c r="Z65" s="5"/>
      <c r="AA65" s="5"/>
      <c r="AB65" s="5"/>
      <c r="AC65" s="5"/>
      <c r="AD65" s="5"/>
      <c r="AE65" s="5"/>
      <c r="AF65" s="5"/>
      <c r="AG65" s="203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5.75" customHeight="1" x14ac:dyDescent="0.25">
      <c r="A66" s="5"/>
      <c r="B66" s="5"/>
      <c r="C66" s="3"/>
      <c r="D66" s="178"/>
      <c r="E66" s="3"/>
      <c r="F66" s="178"/>
      <c r="G66" s="3"/>
      <c r="H66" s="178"/>
      <c r="I66" s="114"/>
      <c r="J66" s="182"/>
      <c r="K66" s="114"/>
      <c r="L66" s="172"/>
      <c r="M66" s="25"/>
      <c r="N66" s="172"/>
      <c r="O66" s="5"/>
      <c r="P66" s="179"/>
      <c r="Q66" s="5"/>
      <c r="R66" s="179"/>
      <c r="S66" s="179"/>
      <c r="T66" s="179"/>
      <c r="U66" s="179"/>
      <c r="V66" s="179"/>
      <c r="W66" s="5"/>
      <c r="X66" s="179"/>
      <c r="Y66" s="5"/>
      <c r="Z66" s="5"/>
      <c r="AA66" s="5"/>
      <c r="AB66" s="5"/>
      <c r="AC66" s="5"/>
      <c r="AD66" s="5"/>
      <c r="AE66" s="5"/>
      <c r="AF66" s="5"/>
      <c r="AG66" s="203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5.75" customHeight="1" x14ac:dyDescent="0.25">
      <c r="A67" s="5"/>
      <c r="B67" s="5"/>
      <c r="C67" s="3"/>
      <c r="D67" s="178"/>
      <c r="E67" s="3"/>
      <c r="F67" s="178"/>
      <c r="G67" s="3"/>
      <c r="H67" s="178"/>
      <c r="I67" s="114"/>
      <c r="J67" s="182"/>
      <c r="K67" s="114"/>
      <c r="L67" s="172"/>
      <c r="M67" s="25"/>
      <c r="N67" s="172"/>
      <c r="O67" s="5"/>
      <c r="P67" s="179"/>
      <c r="Q67" s="5"/>
      <c r="R67" s="179"/>
      <c r="S67" s="179"/>
      <c r="T67" s="179"/>
      <c r="U67" s="179"/>
      <c r="V67" s="179"/>
      <c r="W67" s="5"/>
      <c r="X67" s="179"/>
      <c r="Y67" s="5"/>
      <c r="Z67" s="5"/>
      <c r="AA67" s="5"/>
      <c r="AB67" s="5"/>
      <c r="AC67" s="5"/>
      <c r="AD67" s="5"/>
      <c r="AE67" s="5"/>
      <c r="AF67" s="5"/>
      <c r="AG67" s="203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5.75" customHeight="1" x14ac:dyDescent="0.25">
      <c r="A68" s="5"/>
      <c r="B68" s="5"/>
      <c r="C68" s="3"/>
      <c r="D68" s="178"/>
      <c r="E68" s="3"/>
      <c r="F68" s="178"/>
      <c r="G68" s="3"/>
      <c r="H68" s="178"/>
      <c r="I68" s="114"/>
      <c r="J68" s="182"/>
      <c r="K68" s="114"/>
      <c r="L68" s="172"/>
      <c r="M68" s="25"/>
      <c r="N68" s="172"/>
      <c r="O68" s="5"/>
      <c r="P68" s="179"/>
      <c r="Q68" s="5"/>
      <c r="R68" s="179"/>
      <c r="S68" s="179"/>
      <c r="T68" s="179"/>
      <c r="U68" s="179"/>
      <c r="V68" s="179"/>
      <c r="W68" s="5"/>
      <c r="X68" s="179"/>
      <c r="Y68" s="5"/>
      <c r="Z68" s="5"/>
      <c r="AA68" s="5"/>
      <c r="AB68" s="5"/>
      <c r="AC68" s="5"/>
      <c r="AD68" s="5"/>
      <c r="AE68" s="5"/>
      <c r="AF68" s="5"/>
      <c r="AG68" s="203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5.75" customHeight="1" x14ac:dyDescent="0.25">
      <c r="A69" s="5"/>
      <c r="B69" s="5"/>
      <c r="C69" s="5"/>
      <c r="D69" s="179"/>
      <c r="E69" s="5"/>
      <c r="F69" s="179"/>
      <c r="G69" s="5"/>
      <c r="H69" s="179"/>
      <c r="I69" s="5"/>
      <c r="J69" s="179"/>
      <c r="K69" s="5"/>
      <c r="L69" s="179"/>
      <c r="M69" s="5"/>
      <c r="N69" s="179"/>
      <c r="O69" s="5"/>
      <c r="P69" s="179"/>
      <c r="Q69" s="5"/>
      <c r="R69" s="179"/>
      <c r="S69" s="179"/>
      <c r="T69" s="179"/>
      <c r="U69" s="179"/>
      <c r="V69" s="179"/>
      <c r="W69" s="5"/>
      <c r="X69" s="179"/>
      <c r="Y69" s="3"/>
      <c r="Z69" s="3"/>
      <c r="AA69" s="3"/>
      <c r="AB69" s="3"/>
      <c r="AC69" s="3"/>
      <c r="AD69" s="3"/>
      <c r="AE69" s="114"/>
      <c r="AF69" s="115"/>
      <c r="AG69" s="114"/>
      <c r="AI69" s="2"/>
      <c r="AJ69" s="25"/>
      <c r="AK69" s="2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5.75" customHeight="1" x14ac:dyDescent="0.25">
      <c r="A70" s="5"/>
      <c r="B70" s="5"/>
      <c r="C70" s="5"/>
      <c r="D70" s="179"/>
      <c r="E70" s="5"/>
      <c r="F70" s="179"/>
      <c r="G70" s="5"/>
      <c r="H70" s="179"/>
      <c r="I70" s="5"/>
      <c r="J70" s="179"/>
      <c r="K70" s="5"/>
      <c r="L70" s="179"/>
      <c r="M70" s="5"/>
      <c r="N70" s="179"/>
      <c r="O70" s="5"/>
      <c r="P70" s="179"/>
      <c r="Q70" s="5"/>
      <c r="R70" s="179"/>
      <c r="S70" s="179"/>
      <c r="T70" s="179"/>
      <c r="U70" s="179"/>
      <c r="V70" s="179"/>
      <c r="W70" s="5"/>
      <c r="X70" s="179"/>
      <c r="Y70" s="3"/>
      <c r="Z70" s="3"/>
      <c r="AA70" s="3"/>
      <c r="AB70" s="3"/>
      <c r="AC70" s="3"/>
      <c r="AD70" s="3"/>
      <c r="AE70" s="114"/>
      <c r="AF70" s="115"/>
      <c r="AG70" s="114"/>
      <c r="AI70" s="2"/>
      <c r="AJ70" s="25"/>
      <c r="AK70" s="2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5.75" customHeight="1" x14ac:dyDescent="0.25">
      <c r="A71" s="5"/>
      <c r="B71" s="5"/>
      <c r="C71" s="5"/>
      <c r="D71" s="179"/>
      <c r="E71" s="5"/>
      <c r="F71" s="179"/>
      <c r="G71" s="5"/>
      <c r="H71" s="179"/>
      <c r="I71" s="5"/>
      <c r="J71" s="179"/>
      <c r="K71" s="5"/>
      <c r="L71" s="179"/>
      <c r="M71" s="5"/>
      <c r="N71" s="179"/>
      <c r="O71" s="5"/>
      <c r="P71" s="179"/>
      <c r="Q71" s="5"/>
      <c r="R71" s="179"/>
      <c r="S71" s="179"/>
      <c r="T71" s="179"/>
      <c r="U71" s="179"/>
      <c r="V71" s="179"/>
      <c r="W71" s="5"/>
      <c r="X71" s="179"/>
      <c r="Y71" s="3"/>
      <c r="Z71" s="3"/>
      <c r="AA71" s="3"/>
      <c r="AB71" s="3"/>
      <c r="AC71" s="3"/>
      <c r="AD71" s="3"/>
      <c r="AE71" s="114"/>
      <c r="AF71" s="115"/>
      <c r="AG71" s="114"/>
      <c r="AI71" s="2"/>
      <c r="AJ71" s="25"/>
      <c r="AK71" s="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5.75" customHeight="1" x14ac:dyDescent="0.25">
      <c r="A72" s="5"/>
      <c r="B72" s="5"/>
      <c r="C72" s="5"/>
      <c r="D72" s="179"/>
      <c r="E72" s="5"/>
      <c r="F72" s="179"/>
      <c r="G72" s="5"/>
      <c r="H72" s="179"/>
      <c r="I72" s="5"/>
      <c r="J72" s="179"/>
      <c r="K72" s="5"/>
      <c r="L72" s="179"/>
      <c r="M72" s="5"/>
      <c r="N72" s="179"/>
      <c r="O72" s="5"/>
      <c r="P72" s="179"/>
      <c r="Q72" s="5"/>
      <c r="R72" s="179"/>
      <c r="S72" s="179"/>
      <c r="T72" s="179"/>
      <c r="U72" s="179"/>
      <c r="V72" s="179"/>
      <c r="W72" s="5"/>
      <c r="X72" s="179"/>
      <c r="Y72" s="3"/>
      <c r="Z72" s="3"/>
      <c r="AA72" s="3"/>
      <c r="AB72" s="3"/>
      <c r="AC72" s="3"/>
      <c r="AD72" s="3"/>
      <c r="AE72" s="114"/>
      <c r="AF72" s="115"/>
      <c r="AG72" s="114"/>
      <c r="AI72" s="2"/>
      <c r="AJ72" s="25"/>
      <c r="AK72" s="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5.75" customHeight="1" x14ac:dyDescent="0.25">
      <c r="A73" s="5"/>
      <c r="B73" s="5"/>
      <c r="C73" s="5"/>
      <c r="D73" s="179"/>
      <c r="E73" s="5"/>
      <c r="F73" s="179"/>
      <c r="G73" s="5"/>
      <c r="H73" s="179"/>
      <c r="I73" s="5"/>
      <c r="J73" s="179"/>
      <c r="K73" s="5"/>
      <c r="L73" s="179"/>
      <c r="M73" s="5"/>
      <c r="N73" s="179"/>
      <c r="O73" s="5"/>
      <c r="P73" s="179"/>
      <c r="Q73" s="5"/>
      <c r="R73" s="179"/>
      <c r="S73" s="179"/>
      <c r="T73" s="179"/>
      <c r="U73" s="179"/>
      <c r="V73" s="179"/>
      <c r="W73" s="5"/>
      <c r="X73" s="179"/>
      <c r="Y73" s="3"/>
      <c r="Z73" s="3"/>
      <c r="AA73" s="3"/>
      <c r="AB73" s="3"/>
      <c r="AC73" s="3"/>
      <c r="AD73" s="3"/>
      <c r="AE73" s="114"/>
      <c r="AF73" s="115"/>
      <c r="AG73" s="114"/>
      <c r="AI73" s="2"/>
      <c r="AJ73" s="25"/>
      <c r="AK73" s="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5.75" customHeight="1" x14ac:dyDescent="0.25">
      <c r="A74" s="5"/>
      <c r="B74" s="5"/>
      <c r="C74" s="5"/>
      <c r="D74" s="179"/>
      <c r="E74" s="5"/>
      <c r="F74" s="179"/>
      <c r="G74" s="5"/>
      <c r="H74" s="179"/>
      <c r="I74" s="5"/>
      <c r="J74" s="179"/>
      <c r="K74" s="5"/>
      <c r="L74" s="179"/>
      <c r="M74" s="5"/>
      <c r="N74" s="179"/>
      <c r="O74" s="5"/>
      <c r="P74" s="179"/>
      <c r="Q74" s="5"/>
      <c r="R74" s="179"/>
      <c r="S74" s="179"/>
      <c r="T74" s="179"/>
      <c r="U74" s="179"/>
      <c r="V74" s="179"/>
      <c r="W74" s="5"/>
      <c r="X74" s="179"/>
      <c r="Y74" s="3"/>
      <c r="Z74" s="3"/>
      <c r="AA74" s="3"/>
      <c r="AB74" s="3"/>
      <c r="AC74" s="3"/>
      <c r="AD74" s="3"/>
      <c r="AE74" s="114"/>
      <c r="AF74" s="115"/>
      <c r="AG74" s="114"/>
      <c r="AI74" s="2"/>
      <c r="AJ74" s="25"/>
      <c r="AK74" s="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5.75" customHeight="1" x14ac:dyDescent="0.25">
      <c r="A75" s="2"/>
      <c r="B75" s="2"/>
      <c r="C75" s="2"/>
      <c r="D75" s="172"/>
      <c r="E75" s="2"/>
      <c r="F75" s="172"/>
      <c r="G75" s="2"/>
      <c r="H75" s="172"/>
      <c r="I75" s="2"/>
      <c r="J75" s="172"/>
      <c r="K75" s="2"/>
      <c r="L75" s="172"/>
      <c r="M75" s="2"/>
      <c r="N75" s="172"/>
      <c r="O75" s="2"/>
      <c r="P75" s="172"/>
      <c r="Q75" s="2"/>
      <c r="R75" s="172"/>
      <c r="S75" s="172"/>
      <c r="T75" s="172"/>
      <c r="U75" s="172"/>
      <c r="V75" s="172"/>
      <c r="W75" s="2"/>
      <c r="X75" s="172"/>
      <c r="Y75" s="3"/>
      <c r="Z75" s="3"/>
      <c r="AA75" s="3"/>
      <c r="AB75" s="3"/>
      <c r="AC75" s="3"/>
      <c r="AD75" s="3"/>
      <c r="AE75" s="114"/>
      <c r="AF75" s="115"/>
      <c r="AG75" s="114"/>
      <c r="AI75" s="2"/>
      <c r="AJ75" s="25"/>
      <c r="AK75" s="2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5.75" customHeight="1" x14ac:dyDescent="0.25">
      <c r="A76" s="2"/>
      <c r="B76" s="2"/>
      <c r="C76" s="2"/>
      <c r="D76" s="172"/>
      <c r="E76" s="2"/>
      <c r="F76" s="172"/>
      <c r="G76" s="2"/>
      <c r="H76" s="172"/>
      <c r="I76" s="2"/>
      <c r="J76" s="172"/>
      <c r="K76" s="2"/>
      <c r="L76" s="172"/>
      <c r="M76" s="2"/>
      <c r="N76" s="172"/>
      <c r="O76" s="2"/>
      <c r="P76" s="172"/>
      <c r="Q76" s="2"/>
      <c r="R76" s="172"/>
      <c r="S76" s="172"/>
      <c r="T76" s="172"/>
      <c r="U76" s="172"/>
      <c r="V76" s="172"/>
      <c r="W76" s="2"/>
      <c r="X76" s="172"/>
      <c r="Y76" s="3"/>
      <c r="Z76" s="3"/>
      <c r="AA76" s="3"/>
      <c r="AB76" s="3"/>
      <c r="AC76" s="3"/>
      <c r="AD76" s="3"/>
      <c r="AE76" s="114"/>
      <c r="AF76" s="115"/>
      <c r="AG76" s="114"/>
      <c r="AI76" s="2"/>
      <c r="AJ76" s="25"/>
      <c r="AK76" s="2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5.75" customHeight="1" x14ac:dyDescent="0.25">
      <c r="A77" s="2"/>
      <c r="B77" s="2"/>
      <c r="C77" s="2"/>
      <c r="D77" s="172"/>
      <c r="E77" s="2"/>
      <c r="F77" s="172"/>
      <c r="G77" s="2"/>
      <c r="H77" s="172"/>
      <c r="I77" s="2"/>
      <c r="J77" s="172"/>
      <c r="K77" s="2"/>
      <c r="L77" s="172"/>
      <c r="M77" s="2"/>
      <c r="N77" s="172"/>
      <c r="O77" s="2"/>
      <c r="P77" s="172"/>
      <c r="Q77" s="2"/>
      <c r="R77" s="172"/>
      <c r="S77" s="172"/>
      <c r="T77" s="172"/>
      <c r="U77" s="172"/>
      <c r="V77" s="172"/>
      <c r="W77" s="2"/>
      <c r="X77" s="172"/>
      <c r="Y77" s="3"/>
      <c r="Z77" s="3"/>
      <c r="AA77" s="3"/>
      <c r="AB77" s="3"/>
      <c r="AC77" s="3"/>
      <c r="AD77" s="3"/>
      <c r="AE77" s="114"/>
      <c r="AF77" s="115"/>
      <c r="AG77" s="114"/>
      <c r="AI77" s="2"/>
      <c r="AJ77" s="25"/>
      <c r="AK77" s="2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5.75" customHeight="1" x14ac:dyDescent="0.25">
      <c r="A78" s="2"/>
      <c r="B78" s="2"/>
      <c r="C78" s="2"/>
      <c r="D78" s="172"/>
      <c r="E78" s="2"/>
      <c r="F78" s="172"/>
      <c r="G78" s="2"/>
      <c r="H78" s="172"/>
      <c r="I78" s="2"/>
      <c r="J78" s="172"/>
      <c r="K78" s="2"/>
      <c r="L78" s="172"/>
      <c r="M78" s="2"/>
      <c r="N78" s="172"/>
      <c r="O78" s="2"/>
      <c r="P78" s="172"/>
      <c r="Q78" s="2"/>
      <c r="R78" s="172"/>
      <c r="S78" s="172"/>
      <c r="T78" s="172"/>
      <c r="U78" s="172"/>
      <c r="V78" s="172"/>
      <c r="W78" s="2"/>
      <c r="X78" s="172"/>
      <c r="Y78" s="3"/>
      <c r="Z78" s="3"/>
      <c r="AA78" s="3"/>
      <c r="AB78" s="3"/>
      <c r="AC78" s="3"/>
      <c r="AD78" s="3"/>
      <c r="AE78" s="114"/>
      <c r="AF78" s="115"/>
      <c r="AG78" s="114"/>
      <c r="AI78" s="2"/>
      <c r="AJ78" s="25"/>
      <c r="AK78" s="2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5.75" customHeight="1" x14ac:dyDescent="0.25">
      <c r="A79" s="2"/>
      <c r="B79" s="2"/>
      <c r="C79" s="2"/>
      <c r="D79" s="172"/>
      <c r="E79" s="2"/>
      <c r="F79" s="172"/>
      <c r="G79" s="2"/>
      <c r="H79" s="172"/>
      <c r="I79" s="2"/>
      <c r="J79" s="172"/>
      <c r="K79" s="2"/>
      <c r="L79" s="172"/>
      <c r="M79" s="2"/>
      <c r="N79" s="172"/>
      <c r="O79" s="2"/>
      <c r="P79" s="172"/>
      <c r="Q79" s="2"/>
      <c r="R79" s="172"/>
      <c r="S79" s="172"/>
      <c r="T79" s="172"/>
      <c r="U79" s="172"/>
      <c r="V79" s="172"/>
      <c r="W79" s="2"/>
      <c r="X79" s="172"/>
      <c r="Y79" s="3"/>
      <c r="Z79" s="3"/>
      <c r="AA79" s="3"/>
      <c r="AB79" s="3"/>
      <c r="AC79" s="3"/>
      <c r="AD79" s="3"/>
      <c r="AE79" s="114"/>
      <c r="AF79" s="115"/>
      <c r="AG79" s="114"/>
      <c r="AI79" s="2"/>
      <c r="AJ79" s="25"/>
      <c r="AK79" s="2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5.75" customHeight="1" x14ac:dyDescent="0.25">
      <c r="A80" s="2"/>
      <c r="B80" s="2"/>
      <c r="C80" s="2"/>
      <c r="D80" s="172"/>
      <c r="E80" s="2"/>
      <c r="F80" s="172"/>
      <c r="G80" s="2"/>
      <c r="H80" s="172"/>
      <c r="I80" s="2"/>
      <c r="J80" s="172"/>
      <c r="K80" s="2"/>
      <c r="L80" s="172"/>
      <c r="M80" s="2"/>
      <c r="N80" s="172"/>
      <c r="O80" s="2"/>
      <c r="P80" s="172"/>
      <c r="Q80" s="2"/>
      <c r="R80" s="172"/>
      <c r="S80" s="172"/>
      <c r="T80" s="172"/>
      <c r="U80" s="172"/>
      <c r="V80" s="172"/>
      <c r="W80" s="2"/>
      <c r="X80" s="172"/>
      <c r="Y80" s="3"/>
      <c r="Z80" s="3"/>
      <c r="AA80" s="3"/>
      <c r="AB80" s="3"/>
      <c r="AC80" s="3"/>
      <c r="AD80" s="3"/>
      <c r="AE80" s="114"/>
      <c r="AF80" s="115"/>
      <c r="AG80" s="114"/>
      <c r="AI80" s="2"/>
      <c r="AJ80" s="25"/>
      <c r="AK80" s="2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5.75" customHeight="1" x14ac:dyDescent="0.25">
      <c r="A81" s="2"/>
      <c r="B81" s="2"/>
      <c r="C81" s="2"/>
      <c r="D81" s="172"/>
      <c r="E81" s="2"/>
      <c r="F81" s="172"/>
      <c r="G81" s="2"/>
      <c r="H81" s="172"/>
      <c r="I81" s="2"/>
      <c r="J81" s="172"/>
      <c r="K81" s="2"/>
      <c r="L81" s="172"/>
      <c r="M81" s="2"/>
      <c r="N81" s="172"/>
      <c r="O81" s="2"/>
      <c r="P81" s="172"/>
      <c r="Q81" s="2"/>
      <c r="R81" s="172"/>
      <c r="S81" s="172"/>
      <c r="T81" s="172"/>
      <c r="U81" s="172"/>
      <c r="V81" s="172"/>
      <c r="W81" s="2"/>
      <c r="X81" s="172"/>
      <c r="Y81" s="3"/>
      <c r="Z81" s="3"/>
      <c r="AA81" s="3"/>
      <c r="AB81" s="3"/>
      <c r="AC81" s="3"/>
      <c r="AD81" s="3"/>
      <c r="AE81" s="114"/>
      <c r="AF81" s="115"/>
      <c r="AG81" s="114"/>
      <c r="AI81" s="2"/>
      <c r="AJ81" s="25"/>
      <c r="AK81" s="2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5.75" customHeight="1" x14ac:dyDescent="0.25">
      <c r="A82" s="2"/>
      <c r="B82" s="2"/>
      <c r="C82" s="2"/>
      <c r="D82" s="172"/>
      <c r="E82" s="2"/>
      <c r="F82" s="172"/>
      <c r="G82" s="2"/>
      <c r="H82" s="172"/>
      <c r="I82" s="2"/>
      <c r="J82" s="172"/>
      <c r="K82" s="2"/>
      <c r="L82" s="172"/>
      <c r="M82" s="2"/>
      <c r="N82" s="172"/>
      <c r="O82" s="2"/>
      <c r="P82" s="172"/>
      <c r="Q82" s="2"/>
      <c r="R82" s="172"/>
      <c r="S82" s="172"/>
      <c r="T82" s="172"/>
      <c r="U82" s="172"/>
      <c r="V82" s="172"/>
      <c r="W82" s="2"/>
      <c r="X82" s="172"/>
      <c r="Y82" s="3"/>
      <c r="Z82" s="3"/>
      <c r="AA82" s="3"/>
      <c r="AB82" s="3"/>
      <c r="AC82" s="3"/>
      <c r="AD82" s="3"/>
      <c r="AE82" s="114"/>
      <c r="AF82" s="115"/>
      <c r="AG82" s="114"/>
      <c r="AI82" s="2"/>
      <c r="AJ82" s="25"/>
      <c r="AK82" s="2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5.75" customHeight="1" x14ac:dyDescent="0.25">
      <c r="A83" s="2"/>
      <c r="B83" s="2"/>
      <c r="C83" s="2"/>
      <c r="D83" s="172"/>
      <c r="E83" s="2"/>
      <c r="F83" s="172"/>
      <c r="G83" s="2"/>
      <c r="H83" s="172"/>
      <c r="I83" s="2"/>
      <c r="J83" s="172"/>
      <c r="K83" s="2"/>
      <c r="L83" s="172"/>
      <c r="M83" s="2"/>
      <c r="N83" s="172"/>
      <c r="O83" s="2"/>
      <c r="P83" s="172"/>
      <c r="Q83" s="2"/>
      <c r="R83" s="172"/>
      <c r="S83" s="172"/>
      <c r="T83" s="172"/>
      <c r="U83" s="172"/>
      <c r="V83" s="172"/>
      <c r="W83" s="2"/>
      <c r="X83" s="172"/>
      <c r="Y83" s="3"/>
      <c r="Z83" s="3"/>
      <c r="AA83" s="3"/>
      <c r="AB83" s="3"/>
      <c r="AC83" s="3"/>
      <c r="AD83" s="3"/>
      <c r="AE83" s="114"/>
      <c r="AF83" s="115"/>
      <c r="AG83" s="114"/>
      <c r="AI83" s="2"/>
      <c r="AJ83" s="25"/>
      <c r="AK83" s="2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6.75" customHeight="1" x14ac:dyDescent="0.25">
      <c r="A84" s="2"/>
      <c r="B84" s="2"/>
      <c r="C84" s="2"/>
      <c r="D84" s="172"/>
      <c r="E84" s="2"/>
      <c r="F84" s="172"/>
      <c r="G84" s="2"/>
      <c r="H84" s="172"/>
      <c r="I84" s="2"/>
      <c r="J84" s="172"/>
      <c r="K84" s="2"/>
      <c r="L84" s="172"/>
      <c r="M84" s="2"/>
      <c r="N84" s="172"/>
      <c r="O84" s="2"/>
      <c r="P84" s="172"/>
      <c r="Q84" s="2"/>
      <c r="R84" s="172"/>
      <c r="S84" s="172"/>
      <c r="T84" s="172"/>
      <c r="U84" s="172"/>
      <c r="V84" s="172"/>
      <c r="W84" s="2"/>
      <c r="X84" s="172"/>
      <c r="Y84" s="3"/>
      <c r="Z84" s="3"/>
      <c r="AA84" s="3"/>
      <c r="AB84" s="3"/>
      <c r="AC84" s="3"/>
      <c r="AD84" s="3"/>
      <c r="AE84" s="114"/>
      <c r="AF84" s="115"/>
      <c r="AG84" s="114"/>
      <c r="AI84" s="2"/>
      <c r="AJ84" s="25"/>
      <c r="AK84" s="2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9.75" customHeight="1" x14ac:dyDescent="0.25">
      <c r="A85" s="2"/>
      <c r="C85" s="2"/>
      <c r="D85" s="172"/>
      <c r="E85" s="2"/>
      <c r="F85" s="172"/>
      <c r="G85" s="2"/>
      <c r="H85" s="172"/>
      <c r="I85" s="2"/>
      <c r="J85" s="172"/>
      <c r="K85" s="2"/>
      <c r="L85" s="172"/>
      <c r="M85" s="2"/>
      <c r="N85" s="172"/>
      <c r="O85" s="2"/>
      <c r="P85" s="172"/>
      <c r="Q85" s="2"/>
      <c r="R85" s="172"/>
      <c r="S85" s="172"/>
      <c r="T85" s="172"/>
      <c r="U85" s="172"/>
      <c r="V85" s="172"/>
      <c r="W85" s="2"/>
      <c r="X85" s="172"/>
      <c r="Y85" s="3"/>
      <c r="Z85" s="3"/>
      <c r="AA85" s="3"/>
      <c r="AB85" s="3"/>
      <c r="AC85" s="3"/>
      <c r="AD85" s="3"/>
      <c r="AE85" s="114"/>
      <c r="AF85" s="115"/>
      <c r="AG85" s="114"/>
      <c r="AI85" s="2"/>
      <c r="AJ85" s="25"/>
      <c r="AK85" s="2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ht="15.75" customHeight="1" x14ac:dyDescent="0.25">
      <c r="A86" s="2"/>
      <c r="B86" s="2"/>
      <c r="C86" s="2"/>
      <c r="D86" s="172"/>
      <c r="E86" s="2"/>
      <c r="F86" s="172"/>
      <c r="G86" s="2"/>
      <c r="H86" s="172"/>
      <c r="I86" s="2"/>
      <c r="J86" s="172"/>
      <c r="K86" s="2"/>
      <c r="L86" s="172"/>
      <c r="M86" s="2"/>
      <c r="N86" s="172"/>
      <c r="O86" s="2"/>
      <c r="P86" s="172"/>
      <c r="Q86" s="2"/>
      <c r="R86" s="172"/>
      <c r="S86" s="172"/>
      <c r="T86" s="172"/>
      <c r="U86" s="172"/>
      <c r="V86" s="172"/>
      <c r="W86" s="2"/>
      <c r="X86" s="172"/>
      <c r="Y86" s="3"/>
      <c r="Z86" s="3"/>
      <c r="AA86" s="3"/>
      <c r="AB86" s="3"/>
      <c r="AC86" s="3"/>
      <c r="AD86" s="3"/>
      <c r="AE86" s="114"/>
      <c r="AF86" s="115"/>
      <c r="AG86" s="114"/>
      <c r="AI86" s="2"/>
      <c r="AJ86" s="25"/>
      <c r="AK86" s="2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ht="15.75" customHeight="1" x14ac:dyDescent="0.25">
      <c r="A87" s="2"/>
      <c r="B87" s="2"/>
      <c r="C87" s="2"/>
      <c r="D87" s="172"/>
      <c r="E87" s="2"/>
      <c r="F87" s="172"/>
      <c r="G87" s="2"/>
      <c r="H87" s="172"/>
      <c r="I87" s="2"/>
      <c r="J87" s="172"/>
      <c r="K87" s="2"/>
      <c r="L87" s="172"/>
      <c r="M87" s="2"/>
      <c r="N87" s="172"/>
      <c r="O87" s="2"/>
      <c r="P87" s="172"/>
      <c r="Q87" s="2"/>
      <c r="R87" s="172"/>
      <c r="S87" s="172"/>
      <c r="T87" s="172"/>
      <c r="U87" s="172"/>
      <c r="V87" s="172"/>
      <c r="W87" s="2"/>
      <c r="X87" s="172"/>
      <c r="Y87" s="3"/>
      <c r="Z87" s="3"/>
      <c r="AA87" s="3"/>
      <c r="AB87" s="3"/>
      <c r="AC87" s="3"/>
      <c r="AD87" s="3"/>
      <c r="AE87" s="114"/>
      <c r="AF87" s="115"/>
      <c r="AG87" s="114"/>
      <c r="AI87" s="2"/>
      <c r="AJ87" s="25"/>
      <c r="AK87" s="2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15.75" customHeight="1" x14ac:dyDescent="0.25">
      <c r="A88" s="2"/>
      <c r="B88" s="2"/>
      <c r="C88" s="2"/>
      <c r="D88" s="172"/>
      <c r="E88" s="2"/>
      <c r="F88" s="172"/>
      <c r="G88" s="2"/>
      <c r="H88" s="172"/>
      <c r="I88" s="2"/>
      <c r="J88" s="172"/>
      <c r="K88" s="2"/>
      <c r="L88" s="172"/>
      <c r="M88" s="2"/>
      <c r="N88" s="172"/>
      <c r="O88" s="2"/>
      <c r="P88" s="172"/>
      <c r="Q88" s="2"/>
      <c r="R88" s="172"/>
      <c r="S88" s="172"/>
      <c r="T88" s="172"/>
      <c r="U88" s="172"/>
      <c r="V88" s="172"/>
      <c r="W88" s="2"/>
      <c r="X88" s="172"/>
      <c r="Y88" s="3"/>
      <c r="Z88" s="3"/>
      <c r="AA88" s="3"/>
      <c r="AB88" s="3"/>
      <c r="AC88" s="3"/>
      <c r="AD88" s="3"/>
      <c r="AE88" s="114"/>
      <c r="AF88" s="115"/>
      <c r="AG88" s="114"/>
      <c r="AI88" s="2"/>
      <c r="AJ88" s="25"/>
      <c r="AK88" s="2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ht="15.75" customHeight="1" x14ac:dyDescent="0.25">
      <c r="A89" s="2"/>
      <c r="B89" s="2"/>
      <c r="C89" s="2"/>
      <c r="D89" s="172"/>
      <c r="E89" s="2"/>
      <c r="F89" s="172"/>
      <c r="G89" s="2"/>
      <c r="H89" s="172"/>
      <c r="I89" s="2"/>
      <c r="J89" s="172"/>
      <c r="K89" s="2"/>
      <c r="L89" s="172"/>
      <c r="M89" s="2"/>
      <c r="N89" s="172"/>
      <c r="O89" s="2"/>
      <c r="P89" s="172"/>
      <c r="Q89" s="2"/>
      <c r="R89" s="172"/>
      <c r="S89" s="172"/>
      <c r="T89" s="172"/>
      <c r="U89" s="172"/>
      <c r="V89" s="172"/>
      <c r="W89" s="2"/>
      <c r="X89" s="172"/>
      <c r="Y89" s="3"/>
      <c r="Z89" s="3"/>
      <c r="AA89" s="3"/>
      <c r="AB89" s="3"/>
      <c r="AC89" s="3"/>
      <c r="AD89" s="3"/>
      <c r="AE89" s="114"/>
      <c r="AF89" s="115"/>
      <c r="AG89" s="114"/>
      <c r="AI89" s="2"/>
      <c r="AJ89" s="25"/>
      <c r="AK89" s="2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ht="15.75" customHeight="1" x14ac:dyDescent="0.25">
      <c r="A90" s="2"/>
      <c r="B90" s="2"/>
      <c r="C90" s="2"/>
      <c r="D90" s="172"/>
      <c r="E90" s="2"/>
      <c r="F90" s="172"/>
      <c r="G90" s="2"/>
      <c r="H90" s="172"/>
      <c r="I90" s="2"/>
      <c r="J90" s="172"/>
      <c r="K90" s="2"/>
      <c r="L90" s="172"/>
      <c r="M90" s="2"/>
      <c r="N90" s="172"/>
      <c r="O90" s="2"/>
      <c r="P90" s="172"/>
      <c r="Q90" s="2"/>
      <c r="R90" s="172"/>
      <c r="S90" s="172"/>
      <c r="T90" s="172"/>
      <c r="U90" s="172"/>
      <c r="V90" s="172"/>
      <c r="W90" s="2"/>
      <c r="X90" s="172"/>
      <c r="Y90" s="3"/>
      <c r="Z90" s="3"/>
      <c r="AA90" s="3"/>
      <c r="AB90" s="3"/>
      <c r="AC90" s="3"/>
      <c r="AD90" s="3"/>
      <c r="AE90" s="114"/>
      <c r="AF90" s="115"/>
      <c r="AG90" s="114"/>
      <c r="AI90" s="2"/>
      <c r="AJ90" s="25"/>
      <c r="AK90" s="2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ht="15.75" customHeight="1" x14ac:dyDescent="0.25">
      <c r="A91" s="2"/>
      <c r="B91" s="2"/>
      <c r="C91" s="2"/>
      <c r="D91" s="172"/>
      <c r="E91" s="2"/>
      <c r="F91" s="172"/>
      <c r="G91" s="2"/>
      <c r="H91" s="172"/>
      <c r="I91" s="2"/>
      <c r="J91" s="172"/>
      <c r="K91" s="2"/>
      <c r="L91" s="172"/>
      <c r="M91" s="2"/>
      <c r="N91" s="172"/>
      <c r="O91" s="2"/>
      <c r="P91" s="172"/>
      <c r="Q91" s="2"/>
      <c r="R91" s="172"/>
      <c r="S91" s="172"/>
      <c r="T91" s="172"/>
      <c r="U91" s="172"/>
      <c r="V91" s="172"/>
      <c r="W91" s="2"/>
      <c r="X91" s="172"/>
      <c r="Y91" s="3"/>
      <c r="Z91" s="3"/>
      <c r="AA91" s="3"/>
      <c r="AB91" s="3"/>
      <c r="AC91" s="3"/>
      <c r="AD91" s="3"/>
      <c r="AE91" s="114"/>
      <c r="AF91" s="115"/>
      <c r="AG91" s="114"/>
      <c r="AI91" s="2"/>
      <c r="AJ91" s="25"/>
      <c r="AK91" s="2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15.75" customHeight="1" x14ac:dyDescent="0.25">
      <c r="A92" s="2"/>
      <c r="B92" s="2"/>
      <c r="C92" s="2"/>
      <c r="D92" s="172"/>
      <c r="E92" s="2"/>
      <c r="F92" s="172"/>
      <c r="G92" s="2"/>
      <c r="H92" s="172"/>
      <c r="I92" s="2"/>
      <c r="J92" s="172"/>
      <c r="K92" s="2"/>
      <c r="L92" s="172"/>
      <c r="M92" s="2"/>
      <c r="N92" s="172"/>
      <c r="O92" s="2"/>
      <c r="P92" s="172"/>
      <c r="Q92" s="2"/>
      <c r="R92" s="172"/>
      <c r="S92" s="172"/>
      <c r="T92" s="172"/>
      <c r="U92" s="172"/>
      <c r="V92" s="172"/>
      <c r="W92" s="2"/>
      <c r="X92" s="172"/>
      <c r="Y92" s="3"/>
      <c r="Z92" s="3"/>
      <c r="AA92" s="3"/>
      <c r="AB92" s="3"/>
      <c r="AC92" s="3"/>
      <c r="AD92" s="3"/>
      <c r="AE92" s="114"/>
      <c r="AF92" s="115"/>
      <c r="AG92" s="114"/>
      <c r="AI92" s="2"/>
      <c r="AJ92" s="25"/>
      <c r="AK92" s="2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15.75" customHeight="1" x14ac:dyDescent="0.25">
      <c r="A93" s="2"/>
      <c r="B93" s="2"/>
      <c r="C93" s="2"/>
      <c r="D93" s="172"/>
      <c r="E93" s="2"/>
      <c r="F93" s="172"/>
      <c r="G93" s="2"/>
      <c r="H93" s="172"/>
      <c r="I93" s="2"/>
      <c r="J93" s="172"/>
      <c r="K93" s="2"/>
      <c r="L93" s="172"/>
      <c r="M93" s="2"/>
      <c r="N93" s="172"/>
      <c r="O93" s="2"/>
      <c r="P93" s="172"/>
      <c r="Q93" s="2"/>
      <c r="R93" s="172"/>
      <c r="S93" s="172"/>
      <c r="T93" s="172"/>
      <c r="U93" s="172"/>
      <c r="V93" s="172"/>
      <c r="W93" s="2"/>
      <c r="X93" s="172"/>
      <c r="Y93" s="3"/>
      <c r="Z93" s="3"/>
      <c r="AA93" s="3"/>
      <c r="AB93" s="3"/>
      <c r="AC93" s="3"/>
      <c r="AD93" s="3"/>
      <c r="AE93" s="114"/>
      <c r="AF93" s="115"/>
      <c r="AG93" s="114"/>
      <c r="AI93" s="2"/>
      <c r="AJ93" s="25"/>
      <c r="AK93" s="2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15.75" customHeight="1" x14ac:dyDescent="0.25">
      <c r="A94" s="2"/>
      <c r="B94" s="2"/>
      <c r="C94" s="2"/>
      <c r="D94" s="172"/>
      <c r="E94" s="2"/>
      <c r="F94" s="172"/>
      <c r="G94" s="2"/>
      <c r="H94" s="172"/>
      <c r="I94" s="2"/>
      <c r="J94" s="172"/>
      <c r="K94" s="2"/>
      <c r="L94" s="172"/>
      <c r="M94" s="2"/>
      <c r="N94" s="172"/>
      <c r="O94" s="2"/>
      <c r="P94" s="172"/>
      <c r="Q94" s="2"/>
      <c r="R94" s="172"/>
      <c r="S94" s="172"/>
      <c r="T94" s="172"/>
      <c r="U94" s="172"/>
      <c r="V94" s="172"/>
      <c r="W94" s="2"/>
      <c r="X94" s="172"/>
      <c r="Y94" s="3"/>
      <c r="Z94" s="3"/>
      <c r="AA94" s="3"/>
      <c r="AB94" s="3"/>
      <c r="AC94" s="3"/>
      <c r="AD94" s="3"/>
      <c r="AE94" s="114"/>
      <c r="AF94" s="115"/>
      <c r="AG94" s="114"/>
      <c r="AI94" s="2"/>
      <c r="AJ94" s="25"/>
      <c r="AK94" s="2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15.75" customHeight="1" x14ac:dyDescent="0.25">
      <c r="A95" s="2"/>
      <c r="B95" s="2"/>
      <c r="C95" s="2"/>
      <c r="D95" s="172"/>
      <c r="E95" s="2"/>
      <c r="F95" s="172"/>
      <c r="G95" s="2"/>
      <c r="H95" s="172"/>
      <c r="I95" s="2"/>
      <c r="J95" s="172"/>
      <c r="K95" s="2"/>
      <c r="L95" s="172"/>
      <c r="M95" s="2"/>
      <c r="N95" s="172"/>
      <c r="O95" s="2"/>
      <c r="P95" s="172"/>
      <c r="Q95" s="2"/>
      <c r="R95" s="172"/>
      <c r="S95" s="172"/>
      <c r="T95" s="172"/>
      <c r="U95" s="172"/>
      <c r="V95" s="172"/>
      <c r="W95" s="2"/>
      <c r="X95" s="172"/>
      <c r="Y95" s="3"/>
      <c r="Z95" s="3"/>
      <c r="AA95" s="3"/>
      <c r="AB95" s="3"/>
      <c r="AC95" s="3"/>
      <c r="AD95" s="3"/>
      <c r="AE95" s="114"/>
      <c r="AF95" s="115"/>
      <c r="AG95" s="114"/>
      <c r="AI95" s="2"/>
      <c r="AJ95" s="25"/>
      <c r="AK95" s="2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15.75" customHeight="1" x14ac:dyDescent="0.25">
      <c r="A96" s="2"/>
      <c r="B96" s="2"/>
      <c r="C96" s="2"/>
      <c r="D96" s="172"/>
      <c r="E96" s="2"/>
      <c r="F96" s="172"/>
      <c r="G96" s="2"/>
      <c r="H96" s="172"/>
      <c r="I96" s="2"/>
      <c r="J96" s="172"/>
      <c r="K96" s="2"/>
      <c r="L96" s="172"/>
      <c r="M96" s="2"/>
      <c r="N96" s="172"/>
      <c r="O96" s="2"/>
      <c r="P96" s="172"/>
      <c r="Q96" s="2"/>
      <c r="R96" s="172"/>
      <c r="S96" s="172"/>
      <c r="T96" s="172"/>
      <c r="U96" s="172"/>
      <c r="V96" s="172"/>
      <c r="W96" s="2"/>
      <c r="X96" s="172"/>
      <c r="Y96" s="3"/>
      <c r="Z96" s="3"/>
      <c r="AA96" s="3"/>
      <c r="AB96" s="3"/>
      <c r="AC96" s="3"/>
      <c r="AD96" s="3"/>
      <c r="AE96" s="114"/>
      <c r="AF96" s="115"/>
      <c r="AG96" s="114"/>
      <c r="AI96" s="2"/>
      <c r="AJ96" s="25"/>
      <c r="AK96" s="2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</sheetData>
  <mergeCells count="52">
    <mergeCell ref="N45:O45"/>
    <mergeCell ref="P45:Q45"/>
    <mergeCell ref="S8:T8"/>
    <mergeCell ref="X45:Y45"/>
    <mergeCell ref="U7:V7"/>
    <mergeCell ref="M8:N8"/>
    <mergeCell ref="O8:P8"/>
    <mergeCell ref="Q7:R7"/>
    <mergeCell ref="W8:X8"/>
    <mergeCell ref="R45:W45"/>
    <mergeCell ref="S7:T7"/>
    <mergeCell ref="W6:X6"/>
    <mergeCell ref="W7:X7"/>
    <mergeCell ref="E7:F7"/>
    <mergeCell ref="A30:A33"/>
    <mergeCell ref="D45:E45"/>
    <mergeCell ref="F45:G45"/>
    <mergeCell ref="H45:I45"/>
    <mergeCell ref="L45:M45"/>
    <mergeCell ref="A10:A13"/>
    <mergeCell ref="A14:A17"/>
    <mergeCell ref="A18:A21"/>
    <mergeCell ref="A22:A25"/>
    <mergeCell ref="A26:A29"/>
    <mergeCell ref="J45:K45"/>
    <mergeCell ref="Q8:R8"/>
    <mergeCell ref="U8:V8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A3:AI3"/>
    <mergeCell ref="O4:AI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Y6:AH8"/>
    <mergeCell ref="AI6:AI9"/>
    <mergeCell ref="C7:D7"/>
    <mergeCell ref="G7:H7"/>
  </mergeCells>
  <pageMargins left="0.25" right="0" top="0" bottom="0" header="0" footer="0"/>
  <pageSetup scale="95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SANG</vt:lpstr>
      <vt:lpstr>Buổi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cp:lastPrinted>2023-11-06T01:55:45Z</cp:lastPrinted>
  <dcterms:created xsi:type="dcterms:W3CDTF">1996-10-14T23:33:28Z</dcterms:created>
  <dcterms:modified xsi:type="dcterms:W3CDTF">2023-11-06T01:59:19Z</dcterms:modified>
</cp:coreProperties>
</file>