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2630" windowHeight="4305" tabRatio="807" activeTab="2"/>
  </bookViews>
  <sheets>
    <sheet name="ĐC Thu SN" sheetId="1" r:id="rId1"/>
    <sheet name="NS QIII" sheetId="2" r:id="rId2"/>
    <sheet name="NS III.P2" sheetId="3" r:id="rId3"/>
  </sheets>
  <definedNames>
    <definedName name="_xlnm.Print_Titles" localSheetId="2">'NS III.P2'!$9:$12</definedName>
  </definedNames>
  <calcPr fullCalcOnLoad="1"/>
</workbook>
</file>

<file path=xl/sharedStrings.xml><?xml version="1.0" encoding="utf-8"?>
<sst xmlns="http://schemas.openxmlformats.org/spreadsheetml/2006/main" count="152" uniqueCount="102">
  <si>
    <t>A</t>
  </si>
  <si>
    <t>Diễn giải</t>
  </si>
  <si>
    <t>Số liệu tại đơn vị</t>
  </si>
  <si>
    <t>Số liệu tại KBNN</t>
  </si>
  <si>
    <t>Chênh lệch</t>
  </si>
  <si>
    <t>Nguyên nhân</t>
  </si>
  <si>
    <t>Số dư đầu kỳ</t>
  </si>
  <si>
    <t>Phát sinh tăng trong kỳ</t>
  </si>
  <si>
    <t>Phát sinh giảm trong kỳ</t>
  </si>
  <si>
    <t>Số dư cuối kỳ</t>
  </si>
  <si>
    <t>Kế toán trưởng</t>
  </si>
  <si>
    <t>11=5-7-9</t>
  </si>
  <si>
    <t>5=1+3</t>
  </si>
  <si>
    <t>6=2+4</t>
  </si>
  <si>
    <t>Thủ trưởng đơn vị</t>
  </si>
  <si>
    <t>Cộng</t>
  </si>
  <si>
    <t>Đàm Thị Mai Hương</t>
  </si>
  <si>
    <t>Nguyễn Thị Oanh</t>
  </si>
  <si>
    <t>B</t>
  </si>
  <si>
    <t>C</t>
  </si>
  <si>
    <t>D</t>
  </si>
  <si>
    <t>E</t>
  </si>
  <si>
    <t>071</t>
  </si>
  <si>
    <t>Kế toán</t>
  </si>
  <si>
    <t>Chủ tài khoản</t>
  </si>
  <si>
    <t>Mã chương: 622</t>
  </si>
  <si>
    <t>Trong kỳ</t>
  </si>
  <si>
    <t>DT đã cam kết chi</t>
  </si>
  <si>
    <t>ĐƠN VỊ SỬ DỤNG NGÂN SÁCH</t>
  </si>
  <si>
    <t>Mẫu số 20a</t>
  </si>
  <si>
    <t>Ký hiệu: 01a-SDKP/ĐVDT</t>
  </si>
  <si>
    <t>Mã cấp NS: 3</t>
  </si>
  <si>
    <t xml:space="preserve">BẢNG ĐỐI CHIẾU DỰ TOÁN KINH PHÍ NGÂN SÁCH BẰNG HÌNH THỨC RÚT DỰ TOÁN </t>
  </si>
  <si>
    <t>TẠI KHO BẠC NHÀ NƯỚC</t>
  </si>
  <si>
    <t>Mã</t>
  </si>
  <si>
    <t xml:space="preserve">Mã </t>
  </si>
  <si>
    <t>Dự toán</t>
  </si>
  <si>
    <t>DT năm nay</t>
  </si>
  <si>
    <t>DT được</t>
  </si>
  <si>
    <t>Dự toán đã sử dụng</t>
  </si>
  <si>
    <t>DT giữ lại</t>
  </si>
  <si>
    <t>DT còn lại</t>
  </si>
  <si>
    <t>nguồn</t>
  </si>
  <si>
    <t xml:space="preserve">ngành </t>
  </si>
  <si>
    <t>CTMT,</t>
  </si>
  <si>
    <t>năm trước</t>
  </si>
  <si>
    <t>giao đầu</t>
  </si>
  <si>
    <t>Luỹ kế đến</t>
  </si>
  <si>
    <t xml:space="preserve">sử dụng </t>
  </si>
  <si>
    <t>Số dư đến</t>
  </si>
  <si>
    <t>NS</t>
  </si>
  <si>
    <t>kinh tế</t>
  </si>
  <si>
    <t>DA</t>
  </si>
  <si>
    <t>năm</t>
  </si>
  <si>
    <t>kỳ báo cáo</t>
  </si>
  <si>
    <t>trong năm</t>
  </si>
  <si>
    <t>5=1+4</t>
  </si>
  <si>
    <t>Phần KBNN ghi:</t>
  </si>
  <si>
    <t>KHO BẠC NHÀ NƯỚC</t>
  </si>
  <si>
    <t>Mẫu số 20c</t>
  </si>
  <si>
    <t>Ký hiệu: 02a-SDKP/ĐVDT</t>
  </si>
  <si>
    <t xml:space="preserve">BẢNG ĐỐI CHIẾU TÌNH HÌNH SỬ DỤNG KINH PHÍ NGÂN SÁCH BẰNG HÌNH THỨC RÚT DỰ TOÁN </t>
  </si>
  <si>
    <t>Nội dung</t>
  </si>
  <si>
    <t>Mục lục NSNN</t>
  </si>
  <si>
    <t>Tạm ứng</t>
  </si>
  <si>
    <t>Thực chi</t>
  </si>
  <si>
    <t>Tổng</t>
  </si>
  <si>
    <t>Mã nguồn</t>
  </si>
  <si>
    <t>Mã ngành</t>
  </si>
  <si>
    <t>Mã CTMT,</t>
  </si>
  <si>
    <t>Phát sinh</t>
  </si>
  <si>
    <t>NSNN</t>
  </si>
  <si>
    <t>Phần ĐVSDNS ghi</t>
  </si>
  <si>
    <t xml:space="preserve">      Kế toán                  </t>
  </si>
  <si>
    <t xml:space="preserve">        Kế toán trưởng</t>
  </si>
  <si>
    <t xml:space="preserve"> Kế toán trưởng</t>
  </si>
  <si>
    <t>Mã ĐVQHNS: 1088893</t>
  </si>
  <si>
    <t xml:space="preserve">Số dư 
đến kỳ 
báo cáo </t>
  </si>
  <si>
    <t>Nguyễn Thị  Oanh</t>
  </si>
  <si>
    <t>Đơn vị: Trường Mầm non Bát Tràng</t>
  </si>
  <si>
    <t xml:space="preserve">     Mã ĐVQHNS: 1088893  Mã chương: 622</t>
  </si>
  <si>
    <t>chuyển sang</t>
  </si>
  <si>
    <t xml:space="preserve">          Mẫu số 19</t>
  </si>
  <si>
    <t>Ký hiệu: 06-ĐCSDTK/KBNN</t>
  </si>
  <si>
    <t>BẢNG XÁC NHẬN SỐ DƯ TÀI KHOẢN TIỀN GỬI TẠI KHO BẠC NHÀ NƯỚC</t>
  </si>
  <si>
    <t>Địa chỉ giao dịch: Gia Lâm - Hà Nội</t>
  </si>
  <si>
    <t xml:space="preserve">                   Đơn vị: đồng</t>
  </si>
  <si>
    <t>Tài khoản: 3713.0</t>
  </si>
  <si>
    <t>XÁC NHẬN CỦA KHO BẠC NHÀ NƯỚC</t>
  </si>
  <si>
    <t>Tên đơn vị: Trường Mầm non Bát Tràng           Mã ĐVQHNS: 1088893</t>
  </si>
  <si>
    <t>Tài khoản: 3714.0</t>
  </si>
  <si>
    <t>Mã 
NDKT</t>
  </si>
  <si>
    <t>Ngày         tháng        năm 2022</t>
  </si>
  <si>
    <t>Ngày         tháng         năm 2022</t>
  </si>
  <si>
    <t>Ngày     tháng     năm 2022</t>
  </si>
  <si>
    <t>02.12</t>
  </si>
  <si>
    <t>KP không thực hiện
 tự chủ</t>
  </si>
  <si>
    <t>Cộng 02.12</t>
  </si>
  <si>
    <t>Quý III năm 2022</t>
  </si>
  <si>
    <t>Ngày 05 tháng 10 năm 2022</t>
  </si>
  <si>
    <t>Tháng 9 năm 2022</t>
  </si>
  <si>
    <t>( Đã ký)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</si>
</sst>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##\ ###\ ###"/>
    <numFmt numFmtId="179" formatCode="_(* #,##0.0_);_(* \(#,##0.0\);_(* &quot;-&quot;?_);_(@_)"/>
    <numFmt numFmtId="180" formatCode="_(* #,##0.000_);_(* \(#,##0.000\);_(* &quot;-&quot;??_);_(@_)"/>
    <numFmt numFmtId="181" formatCode="_(* #,##0.0000_);_(* \(#,##0.0000\);_(* &quot;-&quot;??_);_(@_)"/>
    <numFmt numFmtId="182" formatCode="#,##0;[Red]#,##0"/>
    <numFmt numFmtId="183" formatCode="[$-42A]dd\ mmmm\ yyyy"/>
    <numFmt numFmtId="184" formatCode="[$-42A]h:mm:ss\ AM/PM"/>
    <numFmt numFmtId="185" formatCode="#,##0_ ;[Red]\-#,##0\ 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_);_(* \(#,##0\);_(* &quot;-&quot;?_);_(@_)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3" fontId="2" fillId="0" borderId="0" xfId="42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3" fontId="2" fillId="0" borderId="0" xfId="42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3" fontId="2" fillId="0" borderId="15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0" xfId="4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3" fontId="3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 horizontal="left"/>
    </xf>
    <xf numFmtId="173" fontId="5" fillId="0" borderId="10" xfId="42" applyNumberFormat="1" applyFont="1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37" fontId="8" fillId="0" borderId="10" xfId="42" applyNumberFormat="1" applyFont="1" applyBorder="1" applyAlignment="1">
      <alignment horizontal="right" vertical="center" wrapText="1"/>
    </xf>
    <xf numFmtId="37" fontId="9" fillId="0" borderId="10" xfId="42" applyNumberFormat="1" applyFont="1" applyBorder="1" applyAlignment="1">
      <alignment horizontal="right"/>
    </xf>
    <xf numFmtId="37" fontId="10" fillId="0" borderId="10" xfId="42" applyNumberFormat="1" applyFont="1" applyBorder="1" applyAlignment="1" quotePrefix="1">
      <alignment horizontal="right"/>
    </xf>
    <xf numFmtId="37" fontId="10" fillId="0" borderId="10" xfId="42" applyNumberFormat="1" applyFont="1" applyBorder="1" applyAlignment="1">
      <alignment horizontal="right"/>
    </xf>
    <xf numFmtId="173" fontId="10" fillId="0" borderId="10" xfId="42" applyNumberFormat="1" applyFont="1" applyBorder="1" applyAlignment="1" quotePrefix="1">
      <alignment horizontal="right"/>
    </xf>
    <xf numFmtId="173" fontId="9" fillId="0" borderId="10" xfId="42" applyNumberFormat="1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="78" zoomScaleNormal="78" zoomScalePageLayoutView="0" workbookViewId="0" topLeftCell="A4">
      <selection activeCell="D24" sqref="D24:E24"/>
    </sheetView>
  </sheetViews>
  <sheetFormatPr defaultColWidth="9.140625" defaultRowHeight="12.75"/>
  <cols>
    <col min="1" max="1" width="37.57421875" style="60" customWidth="1"/>
    <col min="2" max="2" width="24.57421875" style="60" customWidth="1"/>
    <col min="3" max="3" width="27.421875" style="60" customWidth="1"/>
    <col min="4" max="4" width="25.57421875" style="60" customWidth="1"/>
    <col min="5" max="5" width="24.7109375" style="60" customWidth="1"/>
    <col min="6" max="7" width="9.140625" style="60" customWidth="1"/>
    <col min="8" max="8" width="22.28125" style="60" customWidth="1"/>
    <col min="9" max="9" width="11.57421875" style="60" bestFit="1" customWidth="1"/>
    <col min="10" max="16384" width="9.140625" style="60" customWidth="1"/>
  </cols>
  <sheetData>
    <row r="1" spans="2:5" ht="15.75">
      <c r="B1" s="61"/>
      <c r="C1" s="61"/>
      <c r="D1" s="61" t="s">
        <v>82</v>
      </c>
      <c r="E1" s="61"/>
    </row>
    <row r="2" spans="3:5" ht="15.75">
      <c r="C2" s="99" t="s">
        <v>83</v>
      </c>
      <c r="D2" s="99"/>
      <c r="E2" s="99"/>
    </row>
    <row r="4" spans="1:5" ht="21.75" customHeight="1">
      <c r="A4" s="97" t="s">
        <v>84</v>
      </c>
      <c r="B4" s="97"/>
      <c r="C4" s="97"/>
      <c r="D4" s="97"/>
      <c r="E4" s="97"/>
    </row>
    <row r="5" spans="1:5" ht="18.75">
      <c r="A5" s="97" t="s">
        <v>100</v>
      </c>
      <c r="B5" s="97"/>
      <c r="C5" s="97"/>
      <c r="D5" s="97"/>
      <c r="E5" s="97"/>
    </row>
    <row r="6" spans="1:5" ht="15.75">
      <c r="A6" s="62"/>
      <c r="B6" s="62"/>
      <c r="C6" s="62"/>
      <c r="D6" s="62"/>
      <c r="E6" s="62"/>
    </row>
    <row r="7" spans="1:5" ht="22.5" customHeight="1">
      <c r="A7" s="64" t="s">
        <v>89</v>
      </c>
      <c r="B7" s="65"/>
      <c r="C7" s="65"/>
      <c r="D7" s="65"/>
      <c r="E7" s="65"/>
    </row>
    <row r="8" spans="1:5" ht="22.5" customHeight="1">
      <c r="A8" s="64" t="s">
        <v>85</v>
      </c>
      <c r="B8" s="65"/>
      <c r="C8" s="65"/>
      <c r="D8" s="65"/>
      <c r="E8" s="65"/>
    </row>
    <row r="9" spans="1:5" ht="18.75">
      <c r="A9" s="65"/>
      <c r="B9" s="65"/>
      <c r="C9" s="65"/>
      <c r="D9" s="100" t="s">
        <v>86</v>
      </c>
      <c r="E9" s="100"/>
    </row>
    <row r="10" spans="1:5" s="67" customFormat="1" ht="22.5" customHeight="1">
      <c r="A10" s="66" t="s">
        <v>1</v>
      </c>
      <c r="B10" s="66" t="s">
        <v>2</v>
      </c>
      <c r="C10" s="66" t="s">
        <v>3</v>
      </c>
      <c r="D10" s="66" t="s">
        <v>4</v>
      </c>
      <c r="E10" s="66" t="s">
        <v>5</v>
      </c>
    </row>
    <row r="11" spans="1:5" ht="22.5" customHeight="1">
      <c r="A11" s="68" t="s">
        <v>87</v>
      </c>
      <c r="B11" s="69"/>
      <c r="C11" s="69"/>
      <c r="D11" s="69"/>
      <c r="E11" s="69"/>
    </row>
    <row r="12" spans="1:5" ht="22.5" customHeight="1">
      <c r="A12" s="68" t="s">
        <v>6</v>
      </c>
      <c r="B12" s="74">
        <v>2</v>
      </c>
      <c r="C12" s="75">
        <f>B12</f>
        <v>2</v>
      </c>
      <c r="D12" s="70"/>
      <c r="E12" s="70"/>
    </row>
    <row r="13" spans="1:5" ht="22.5" customHeight="1">
      <c r="A13" s="69" t="s">
        <v>7</v>
      </c>
      <c r="B13" s="78">
        <v>0</v>
      </c>
      <c r="C13" s="78">
        <f>B13</f>
        <v>0</v>
      </c>
      <c r="D13" s="72"/>
      <c r="E13" s="72"/>
    </row>
    <row r="14" spans="1:5" ht="22.5" customHeight="1">
      <c r="A14" s="69" t="s">
        <v>8</v>
      </c>
      <c r="B14" s="78">
        <v>2</v>
      </c>
      <c r="C14" s="78">
        <f>B14</f>
        <v>2</v>
      </c>
      <c r="D14" s="72"/>
      <c r="E14" s="72"/>
    </row>
    <row r="15" spans="1:5" ht="22.5" customHeight="1">
      <c r="A15" s="68" t="s">
        <v>9</v>
      </c>
      <c r="B15" s="75">
        <f>B12+B13-B14</f>
        <v>0</v>
      </c>
      <c r="C15" s="75">
        <f>B15</f>
        <v>0</v>
      </c>
      <c r="D15" s="70"/>
      <c r="E15" s="70"/>
    </row>
    <row r="16" spans="1:5" ht="22.5" customHeight="1">
      <c r="A16" s="68" t="s">
        <v>90</v>
      </c>
      <c r="B16" s="79"/>
      <c r="C16" s="79"/>
      <c r="D16" s="70"/>
      <c r="E16" s="70"/>
    </row>
    <row r="17" spans="1:5" ht="22.5" customHeight="1">
      <c r="A17" s="68" t="s">
        <v>6</v>
      </c>
      <c r="B17" s="74">
        <v>278683509</v>
      </c>
      <c r="C17" s="75">
        <f>B17</f>
        <v>278683509</v>
      </c>
      <c r="D17" s="70"/>
      <c r="E17" s="70"/>
    </row>
    <row r="18" spans="1:5" ht="22.5" customHeight="1">
      <c r="A18" s="69" t="s">
        <v>7</v>
      </c>
      <c r="B18" s="76">
        <v>3050000</v>
      </c>
      <c r="C18" s="77">
        <f>B18</f>
        <v>3050000</v>
      </c>
      <c r="D18" s="72"/>
      <c r="E18" s="72"/>
    </row>
    <row r="19" spans="1:5" ht="22.5" customHeight="1">
      <c r="A19" s="69" t="s">
        <v>8</v>
      </c>
      <c r="B19" s="76">
        <v>257776419</v>
      </c>
      <c r="C19" s="76">
        <f>B19</f>
        <v>257776419</v>
      </c>
      <c r="D19" s="72"/>
      <c r="E19" s="72"/>
    </row>
    <row r="20" spans="1:5" ht="22.5" customHeight="1">
      <c r="A20" s="68" t="s">
        <v>9</v>
      </c>
      <c r="B20" s="75">
        <f>B17+B18-B19</f>
        <v>23957090</v>
      </c>
      <c r="C20" s="75">
        <f>B20</f>
        <v>23957090</v>
      </c>
      <c r="D20" s="70"/>
      <c r="E20" s="70"/>
    </row>
    <row r="21" spans="1:5" ht="21.75" customHeight="1">
      <c r="A21" s="65"/>
      <c r="B21" s="65"/>
      <c r="C21" s="65"/>
      <c r="D21" s="65"/>
      <c r="E21" s="65"/>
    </row>
    <row r="22" spans="1:5" ht="21.75" customHeight="1">
      <c r="A22" s="97" t="s">
        <v>88</v>
      </c>
      <c r="B22" s="97"/>
      <c r="C22" s="97" t="s">
        <v>28</v>
      </c>
      <c r="D22" s="97"/>
      <c r="E22" s="97"/>
    </row>
    <row r="23" spans="1:5" ht="19.5" customHeight="1">
      <c r="A23" s="98" t="s">
        <v>94</v>
      </c>
      <c r="B23" s="98"/>
      <c r="C23" s="98" t="s">
        <v>99</v>
      </c>
      <c r="D23" s="98"/>
      <c r="E23" s="98"/>
    </row>
    <row r="24" spans="1:5" ht="18.75">
      <c r="A24" s="71" t="s">
        <v>23</v>
      </c>
      <c r="B24" s="63" t="s">
        <v>10</v>
      </c>
      <c r="C24" s="63" t="s">
        <v>10</v>
      </c>
      <c r="D24" s="97" t="s">
        <v>24</v>
      </c>
      <c r="E24" s="97"/>
    </row>
    <row r="25" spans="1:5" ht="18.75">
      <c r="A25" s="65"/>
      <c r="B25" s="65"/>
      <c r="C25" s="65"/>
      <c r="D25" s="65"/>
      <c r="E25" s="65"/>
    </row>
    <row r="26" spans="1:5" ht="19.5">
      <c r="A26" s="65"/>
      <c r="B26" s="65"/>
      <c r="C26" s="65"/>
      <c r="D26" s="133" t="s">
        <v>101</v>
      </c>
      <c r="E26" s="133"/>
    </row>
    <row r="27" spans="1:5" ht="18.75">
      <c r="A27" s="65"/>
      <c r="B27" s="65"/>
      <c r="C27" s="65"/>
      <c r="D27" s="65"/>
      <c r="E27" s="65"/>
    </row>
    <row r="28" spans="1:5" ht="18.75">
      <c r="A28" s="65"/>
      <c r="B28" s="65"/>
      <c r="C28" s="63" t="s">
        <v>16</v>
      </c>
      <c r="D28" s="97" t="s">
        <v>17</v>
      </c>
      <c r="E28" s="97"/>
    </row>
  </sheetData>
  <sheetProtection/>
  <mergeCells count="11">
    <mergeCell ref="D28:E28"/>
    <mergeCell ref="A4:E4"/>
    <mergeCell ref="D26:E26"/>
    <mergeCell ref="C22:E22"/>
    <mergeCell ref="A23:B23"/>
    <mergeCell ref="C23:E23"/>
    <mergeCell ref="D24:E24"/>
    <mergeCell ref="C2:E2"/>
    <mergeCell ref="A5:E5"/>
    <mergeCell ref="D9:E9"/>
    <mergeCell ref="A22:B22"/>
  </mergeCells>
  <printOptions/>
  <pageMargins left="0.56" right="0.17" top="0.26" bottom="0.17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2.8515625" style="19" customWidth="1"/>
    <col min="2" max="2" width="7.57421875" style="19" customWidth="1"/>
    <col min="3" max="3" width="7.421875" style="19" customWidth="1"/>
    <col min="4" max="4" width="12.28125" style="19" customWidth="1"/>
    <col min="5" max="5" width="15.421875" style="19" customWidth="1"/>
    <col min="6" max="6" width="14.00390625" style="19" customWidth="1"/>
    <col min="7" max="8" width="14.140625" style="19" customWidth="1"/>
    <col min="9" max="9" width="14.421875" style="19" customWidth="1"/>
    <col min="10" max="10" width="14.57421875" style="19" customWidth="1"/>
    <col min="11" max="11" width="7.57421875" style="19" customWidth="1"/>
    <col min="12" max="12" width="10.140625" style="19" customWidth="1"/>
    <col min="13" max="13" width="11.00390625" style="19" customWidth="1"/>
    <col min="14" max="14" width="17.421875" style="19" customWidth="1"/>
    <col min="15" max="15" width="14.28125" style="19" bestFit="1" customWidth="1"/>
    <col min="16" max="16" width="15.421875" style="20" customWidth="1"/>
    <col min="17" max="16384" width="9.140625" style="19" customWidth="1"/>
  </cols>
  <sheetData>
    <row r="1" spans="1:11" ht="15.75">
      <c r="A1" s="28" t="s">
        <v>25</v>
      </c>
      <c r="B1" s="28"/>
      <c r="C1" s="28"/>
      <c r="D1" s="28"/>
      <c r="K1" s="28" t="s">
        <v>29</v>
      </c>
    </row>
    <row r="2" spans="1:14" ht="15.75">
      <c r="A2" s="28" t="s">
        <v>79</v>
      </c>
      <c r="B2" s="28"/>
      <c r="C2" s="28"/>
      <c r="D2" s="28"/>
      <c r="E2" s="28"/>
      <c r="F2" s="28"/>
      <c r="G2" s="28"/>
      <c r="K2" s="28" t="s">
        <v>30</v>
      </c>
      <c r="L2" s="28"/>
      <c r="M2" s="28"/>
      <c r="N2" s="28"/>
    </row>
    <row r="3" spans="1:14" ht="15.75">
      <c r="A3" s="28" t="s">
        <v>76</v>
      </c>
      <c r="B3" s="28"/>
      <c r="C3" s="28"/>
      <c r="D3" s="28"/>
      <c r="E3" s="28"/>
      <c r="F3" s="28"/>
      <c r="G3" s="28"/>
      <c r="J3" s="30"/>
      <c r="K3" s="30"/>
      <c r="L3" s="30"/>
      <c r="M3" s="30"/>
      <c r="N3" s="30"/>
    </row>
    <row r="4" spans="1:14" ht="22.5" customHeight="1">
      <c r="A4" s="28" t="s">
        <v>31</v>
      </c>
      <c r="J4" s="30"/>
      <c r="K4" s="30"/>
      <c r="L4" s="30"/>
      <c r="M4" s="30"/>
      <c r="N4" s="30"/>
    </row>
    <row r="5" spans="1:14" ht="20.25" customHeight="1">
      <c r="A5" s="104" t="s">
        <v>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20.25" customHeight="1">
      <c r="A6" s="104" t="s">
        <v>33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6" s="21" customFormat="1" ht="21" customHeight="1">
      <c r="A7" s="104" t="s">
        <v>98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P7" s="22"/>
    </row>
    <row r="8" spans="1:16" s="21" customFormat="1" ht="1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22"/>
    </row>
    <row r="9" spans="1:16" s="21" customFormat="1" ht="36.75" customHeight="1">
      <c r="A9" s="32" t="s">
        <v>34</v>
      </c>
      <c r="B9" s="32" t="s">
        <v>35</v>
      </c>
      <c r="C9" s="32" t="s">
        <v>34</v>
      </c>
      <c r="D9" s="32" t="s">
        <v>36</v>
      </c>
      <c r="E9" s="32" t="s">
        <v>36</v>
      </c>
      <c r="F9" s="121" t="s">
        <v>37</v>
      </c>
      <c r="G9" s="122"/>
      <c r="H9" s="23" t="s">
        <v>38</v>
      </c>
      <c r="I9" s="111" t="s">
        <v>39</v>
      </c>
      <c r="J9" s="112"/>
      <c r="K9" s="113" t="s">
        <v>27</v>
      </c>
      <c r="L9" s="114"/>
      <c r="M9" s="115" t="s">
        <v>40</v>
      </c>
      <c r="N9" s="106" t="s">
        <v>41</v>
      </c>
      <c r="P9" s="22"/>
    </row>
    <row r="10" spans="1:14" ht="18" customHeight="1">
      <c r="A10" s="33" t="s">
        <v>42</v>
      </c>
      <c r="B10" s="33" t="s">
        <v>43</v>
      </c>
      <c r="C10" s="33" t="s">
        <v>44</v>
      </c>
      <c r="D10" s="33" t="s">
        <v>45</v>
      </c>
      <c r="E10" s="33" t="s">
        <v>46</v>
      </c>
      <c r="F10" s="34"/>
      <c r="G10" s="35" t="s">
        <v>47</v>
      </c>
      <c r="H10" s="33" t="s">
        <v>48</v>
      </c>
      <c r="I10" s="35"/>
      <c r="J10" s="35" t="s">
        <v>49</v>
      </c>
      <c r="K10" s="108" t="s">
        <v>26</v>
      </c>
      <c r="L10" s="108" t="s">
        <v>77</v>
      </c>
      <c r="M10" s="116"/>
      <c r="N10" s="107"/>
    </row>
    <row r="11" spans="1:16" s="24" customFormat="1" ht="31.5" customHeight="1">
      <c r="A11" s="33" t="s">
        <v>50</v>
      </c>
      <c r="B11" s="33" t="s">
        <v>51</v>
      </c>
      <c r="C11" s="33" t="s">
        <v>52</v>
      </c>
      <c r="D11" s="33" t="s">
        <v>81</v>
      </c>
      <c r="E11" s="33" t="s">
        <v>53</v>
      </c>
      <c r="F11" s="36" t="s">
        <v>26</v>
      </c>
      <c r="G11" s="36" t="s">
        <v>54</v>
      </c>
      <c r="H11" s="33" t="s">
        <v>55</v>
      </c>
      <c r="I11" s="36" t="s">
        <v>26</v>
      </c>
      <c r="J11" s="36" t="s">
        <v>54</v>
      </c>
      <c r="K11" s="109"/>
      <c r="L11" s="110"/>
      <c r="M11" s="116"/>
      <c r="N11" s="107"/>
      <c r="P11" s="25"/>
    </row>
    <row r="12" spans="1:16" s="24" customFormat="1" ht="25.5" customHeight="1">
      <c r="A12" s="47" t="s">
        <v>0</v>
      </c>
      <c r="B12" s="47" t="s">
        <v>18</v>
      </c>
      <c r="C12" s="47" t="s">
        <v>19</v>
      </c>
      <c r="D12" s="47">
        <v>1</v>
      </c>
      <c r="E12" s="47">
        <v>2</v>
      </c>
      <c r="F12" s="47">
        <v>3</v>
      </c>
      <c r="G12" s="47">
        <v>4</v>
      </c>
      <c r="H12" s="47" t="s">
        <v>56</v>
      </c>
      <c r="I12" s="47">
        <v>6</v>
      </c>
      <c r="J12" s="47">
        <v>7</v>
      </c>
      <c r="K12" s="47">
        <v>8</v>
      </c>
      <c r="L12" s="47">
        <v>9</v>
      </c>
      <c r="M12" s="47">
        <v>10</v>
      </c>
      <c r="N12" s="47" t="s">
        <v>11</v>
      </c>
      <c r="P12" s="25"/>
    </row>
    <row r="13" spans="1:16" s="24" customFormat="1" ht="25.5" customHeight="1">
      <c r="A13" s="37" t="s">
        <v>95</v>
      </c>
      <c r="B13" s="38" t="s">
        <v>22</v>
      </c>
      <c r="C13" s="39"/>
      <c r="D13" s="39">
        <v>0</v>
      </c>
      <c r="E13" s="40">
        <v>5625000000</v>
      </c>
      <c r="F13" s="40">
        <v>46585000</v>
      </c>
      <c r="G13" s="40">
        <f>E13+F13</f>
        <v>5671585000</v>
      </c>
      <c r="H13" s="40">
        <f>G13+D13</f>
        <v>5671585000</v>
      </c>
      <c r="I13" s="40">
        <v>1503565691</v>
      </c>
      <c r="J13" s="40">
        <f>2760131709+I13</f>
        <v>4263697400</v>
      </c>
      <c r="K13" s="40"/>
      <c r="L13" s="40"/>
      <c r="M13" s="40"/>
      <c r="N13" s="40">
        <f>H13-J13</f>
        <v>1407887600</v>
      </c>
      <c r="P13" s="25"/>
    </row>
    <row r="14" spans="1:16" s="26" customFormat="1" ht="25.5" customHeight="1">
      <c r="A14" s="41"/>
      <c r="B14" s="42"/>
      <c r="C14" s="42"/>
      <c r="D14" s="39">
        <v>0</v>
      </c>
      <c r="E14" s="43"/>
      <c r="F14" s="43"/>
      <c r="G14" s="40"/>
      <c r="H14" s="40">
        <f>G14+D14</f>
        <v>0</v>
      </c>
      <c r="I14" s="40"/>
      <c r="J14" s="40">
        <f>I14</f>
        <v>0</v>
      </c>
      <c r="K14" s="43"/>
      <c r="L14" s="43"/>
      <c r="M14" s="43"/>
      <c r="N14" s="40">
        <f>H14-J14</f>
        <v>0</v>
      </c>
      <c r="P14" s="27"/>
    </row>
    <row r="15" spans="1:16" s="28" customFormat="1" ht="25.5" customHeight="1">
      <c r="A15" s="44"/>
      <c r="B15" s="42"/>
      <c r="C15" s="42"/>
      <c r="D15" s="42">
        <v>0</v>
      </c>
      <c r="E15" s="43"/>
      <c r="F15" s="43"/>
      <c r="G15" s="40"/>
      <c r="H15" s="40">
        <f>G15+D15</f>
        <v>0</v>
      </c>
      <c r="I15" s="43"/>
      <c r="J15" s="40">
        <f>I15</f>
        <v>0</v>
      </c>
      <c r="K15" s="43"/>
      <c r="L15" s="43"/>
      <c r="M15" s="43"/>
      <c r="N15" s="40">
        <f>H15-J15</f>
        <v>0</v>
      </c>
      <c r="P15" s="29"/>
    </row>
    <row r="16" spans="1:16" s="28" customFormat="1" ht="25.5" customHeight="1">
      <c r="A16" s="118" t="s">
        <v>15</v>
      </c>
      <c r="B16" s="119"/>
      <c r="C16" s="120"/>
      <c r="D16" s="45">
        <f aca="true" t="shared" si="0" ref="D16:N16">SUM(D13:D15)</f>
        <v>0</v>
      </c>
      <c r="E16" s="45">
        <f t="shared" si="0"/>
        <v>5625000000</v>
      </c>
      <c r="F16" s="45">
        <f t="shared" si="0"/>
        <v>46585000</v>
      </c>
      <c r="G16" s="45">
        <f t="shared" si="0"/>
        <v>5671585000</v>
      </c>
      <c r="H16" s="45">
        <f t="shared" si="0"/>
        <v>5671585000</v>
      </c>
      <c r="I16" s="45">
        <f t="shared" si="0"/>
        <v>1503565691</v>
      </c>
      <c r="J16" s="45">
        <f t="shared" si="0"/>
        <v>4263697400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5">
        <f t="shared" si="0"/>
        <v>1407887600</v>
      </c>
      <c r="P16" s="29"/>
    </row>
    <row r="17" spans="1:16" s="28" customFormat="1" ht="19.5" customHeight="1">
      <c r="A17" s="101" t="s">
        <v>57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P17" s="29"/>
    </row>
    <row r="18" spans="1:16" s="28" customFormat="1" ht="19.5" customHeight="1">
      <c r="A18" s="42"/>
      <c r="B18" s="42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P18" s="29"/>
    </row>
    <row r="19" spans="1:16" s="28" customFormat="1" ht="19.5" customHeight="1">
      <c r="A19" s="42"/>
      <c r="B19" s="42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P19" s="29"/>
    </row>
    <row r="20" spans="1:16" s="28" customFormat="1" ht="19.5" customHeight="1">
      <c r="A20" s="42"/>
      <c r="B20" s="42"/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6"/>
      <c r="P20" s="29"/>
    </row>
    <row r="21" spans="1:16" s="28" customFormat="1" ht="19.5" customHeight="1">
      <c r="A21" s="42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P21" s="29"/>
    </row>
    <row r="22" spans="1:16" s="28" customFormat="1" ht="19.5" customHeight="1">
      <c r="A22" s="42"/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P22" s="29"/>
    </row>
    <row r="23" spans="2:14" ht="21.75" customHeight="1">
      <c r="B23" s="104" t="s">
        <v>58</v>
      </c>
      <c r="C23" s="104"/>
      <c r="D23" s="104"/>
      <c r="E23" s="104"/>
      <c r="F23" s="104"/>
      <c r="I23" s="104" t="s">
        <v>28</v>
      </c>
      <c r="J23" s="104"/>
      <c r="K23" s="104"/>
      <c r="L23" s="104"/>
      <c r="M23" s="104"/>
      <c r="N23" s="104"/>
    </row>
    <row r="24" spans="2:14" ht="21.75" customHeight="1">
      <c r="B24" s="117" t="s">
        <v>93</v>
      </c>
      <c r="C24" s="117"/>
      <c r="D24" s="117"/>
      <c r="E24" s="117"/>
      <c r="F24" s="117"/>
      <c r="I24" s="117" t="s">
        <v>99</v>
      </c>
      <c r="J24" s="117"/>
      <c r="K24" s="117"/>
      <c r="L24" s="117"/>
      <c r="M24" s="117"/>
      <c r="N24" s="117"/>
    </row>
    <row r="25" spans="2:14" ht="21.75" customHeight="1">
      <c r="B25" s="104" t="s">
        <v>23</v>
      </c>
      <c r="C25" s="104"/>
      <c r="D25" s="104"/>
      <c r="E25" s="105" t="s">
        <v>10</v>
      </c>
      <c r="F25" s="105"/>
      <c r="I25" s="104" t="s">
        <v>10</v>
      </c>
      <c r="J25" s="104"/>
      <c r="K25" s="104" t="s">
        <v>14</v>
      </c>
      <c r="L25" s="104"/>
      <c r="M25" s="104"/>
      <c r="N25" s="104"/>
    </row>
    <row r="26" ht="21.75" customHeight="1"/>
    <row r="27" spans="13:14" ht="21.75" customHeight="1">
      <c r="M27" s="133" t="s">
        <v>101</v>
      </c>
      <c r="N27" s="133"/>
    </row>
    <row r="28" ht="21.75" customHeight="1"/>
    <row r="29" spans="9:14" ht="21.75" customHeight="1">
      <c r="I29" s="104" t="s">
        <v>16</v>
      </c>
      <c r="J29" s="104"/>
      <c r="K29" s="104" t="s">
        <v>17</v>
      </c>
      <c r="L29" s="104"/>
      <c r="M29" s="104"/>
      <c r="N29" s="104"/>
    </row>
    <row r="30" ht="21.75" customHeight="1"/>
    <row r="31" ht="21.75" customHeight="1"/>
  </sheetData>
  <sheetProtection/>
  <mergeCells count="23">
    <mergeCell ref="M27:N27"/>
    <mergeCell ref="I29:J29"/>
    <mergeCell ref="K29:N29"/>
    <mergeCell ref="I23:N23"/>
    <mergeCell ref="A17:N17"/>
    <mergeCell ref="B23:F23"/>
    <mergeCell ref="K9:L9"/>
    <mergeCell ref="M9:M11"/>
    <mergeCell ref="N9:N11"/>
    <mergeCell ref="K10:K11"/>
    <mergeCell ref="L10:L11"/>
    <mergeCell ref="A5:N5"/>
    <mergeCell ref="A6:N6"/>
    <mergeCell ref="A7:N7"/>
    <mergeCell ref="F9:G9"/>
    <mergeCell ref="I9:J9"/>
    <mergeCell ref="A16:C16"/>
    <mergeCell ref="B25:D25"/>
    <mergeCell ref="E25:F25"/>
    <mergeCell ref="I25:J25"/>
    <mergeCell ref="K25:N25"/>
    <mergeCell ref="B24:F24"/>
    <mergeCell ref="I24:N24"/>
  </mergeCells>
  <printOptions/>
  <pageMargins left="0.17" right="0.17" top="0.17" bottom="0.17" header="0.17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96" zoomScaleNormal="96" zoomScalePageLayoutView="0" workbookViewId="0" topLeftCell="C13">
      <pane xSplit="2" ySplit="3" topLeftCell="G16" activePane="bottomRight" state="frozen"/>
      <selection pane="topLeft" activeCell="C13" sqref="C13"/>
      <selection pane="topRight" activeCell="E13" sqref="E13"/>
      <selection pane="bottomLeft" activeCell="C16" sqref="C16"/>
      <selection pane="bottomRight" activeCell="K59" sqref="K59"/>
    </sheetView>
  </sheetViews>
  <sheetFormatPr defaultColWidth="9.140625" defaultRowHeight="12.75"/>
  <cols>
    <col min="1" max="1" width="21.7109375" style="48" customWidth="1"/>
    <col min="2" max="2" width="11.7109375" style="48" customWidth="1"/>
    <col min="3" max="3" width="11.140625" style="48" customWidth="1"/>
    <col min="4" max="4" width="9.00390625" style="48" customWidth="1"/>
    <col min="5" max="5" width="10.00390625" style="48" customWidth="1"/>
    <col min="6" max="6" width="10.57421875" style="48" customWidth="1"/>
    <col min="7" max="7" width="12.00390625" style="48" customWidth="1"/>
    <col min="8" max="8" width="16.28125" style="89" customWidth="1"/>
    <col min="9" max="9" width="17.57421875" style="48" customWidth="1"/>
    <col min="10" max="10" width="16.140625" style="48" customWidth="1"/>
    <col min="11" max="11" width="16.57421875" style="48" customWidth="1"/>
    <col min="12" max="12" width="10.7109375" style="18" customWidth="1"/>
    <col min="13" max="17" width="9.140625" style="18" customWidth="1"/>
    <col min="18" max="16384" width="9.140625" style="48" customWidth="1"/>
  </cols>
  <sheetData>
    <row r="1" spans="1:12" ht="15.75">
      <c r="A1" s="12" t="s">
        <v>25</v>
      </c>
      <c r="B1" s="80"/>
      <c r="C1" s="80"/>
      <c r="D1" s="80"/>
      <c r="E1" s="80"/>
      <c r="F1" s="80"/>
      <c r="G1" s="80"/>
      <c r="H1" s="86"/>
      <c r="I1" s="12" t="s">
        <v>59</v>
      </c>
      <c r="J1" s="80"/>
      <c r="K1" s="80"/>
      <c r="L1" s="11"/>
    </row>
    <row r="2" spans="1:11" ht="15.75">
      <c r="A2" s="49" t="s">
        <v>79</v>
      </c>
      <c r="B2" s="12"/>
      <c r="C2" s="12"/>
      <c r="D2" s="12"/>
      <c r="E2" s="12"/>
      <c r="F2" s="12"/>
      <c r="G2" s="12"/>
      <c r="H2" s="87"/>
      <c r="I2" s="12" t="s">
        <v>60</v>
      </c>
      <c r="J2" s="12"/>
      <c r="K2" s="12"/>
    </row>
    <row r="3" spans="1:11" ht="15.75">
      <c r="A3" s="49" t="s">
        <v>76</v>
      </c>
      <c r="B3" s="12"/>
      <c r="C3" s="12"/>
      <c r="D3" s="12"/>
      <c r="E3" s="12"/>
      <c r="F3" s="12"/>
      <c r="G3" s="13"/>
      <c r="H3" s="88"/>
      <c r="I3" s="13"/>
      <c r="J3" s="13"/>
      <c r="K3" s="13"/>
    </row>
    <row r="4" ht="15.75">
      <c r="A4" s="12" t="s">
        <v>31</v>
      </c>
    </row>
    <row r="5" spans="1:11" ht="20.25" customHeight="1">
      <c r="A5" s="123" t="s">
        <v>61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0.25" customHeight="1">
      <c r="A6" s="123" t="s">
        <v>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9.5" customHeight="1">
      <c r="A7" s="123" t="s">
        <v>98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 customHeight="1">
      <c r="A8" s="80"/>
      <c r="B8" s="80"/>
      <c r="C8" s="80"/>
      <c r="D8" s="80"/>
      <c r="E8" s="80"/>
      <c r="F8" s="80"/>
      <c r="G8" s="80"/>
      <c r="H8" s="86"/>
      <c r="I8" s="80"/>
      <c r="J8" s="80"/>
      <c r="K8" s="80"/>
    </row>
    <row r="9" spans="1:11" ht="19.5" customHeight="1">
      <c r="A9" s="130" t="s">
        <v>79</v>
      </c>
      <c r="B9" s="130"/>
      <c r="C9" s="130"/>
      <c r="D9" s="130"/>
      <c r="E9" s="84" t="s">
        <v>80</v>
      </c>
      <c r="G9" s="80"/>
      <c r="I9" s="130" t="s">
        <v>31</v>
      </c>
      <c r="J9" s="130"/>
      <c r="K9" s="80"/>
    </row>
    <row r="10" spans="1:11" ht="12.75" customHeight="1">
      <c r="A10" s="80"/>
      <c r="B10" s="80"/>
      <c r="C10" s="80"/>
      <c r="D10" s="80"/>
      <c r="E10" s="80"/>
      <c r="F10" s="80"/>
      <c r="G10" s="80"/>
      <c r="H10" s="86"/>
      <c r="I10" s="80"/>
      <c r="J10" s="80"/>
      <c r="K10" s="80"/>
    </row>
    <row r="11" spans="1:41" s="54" customFormat="1" ht="18" customHeight="1">
      <c r="A11" s="131" t="s">
        <v>62</v>
      </c>
      <c r="B11" s="125" t="s">
        <v>63</v>
      </c>
      <c r="C11" s="125"/>
      <c r="D11" s="125"/>
      <c r="E11" s="125"/>
      <c r="F11" s="125" t="s">
        <v>64</v>
      </c>
      <c r="G11" s="125"/>
      <c r="H11" s="125" t="s">
        <v>65</v>
      </c>
      <c r="I11" s="125"/>
      <c r="J11" s="125" t="s">
        <v>66</v>
      </c>
      <c r="K11" s="125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</row>
    <row r="12" spans="1:41" s="54" customFormat="1" ht="22.5" customHeight="1">
      <c r="A12" s="132"/>
      <c r="B12" s="85" t="s">
        <v>67</v>
      </c>
      <c r="C12" s="85" t="s">
        <v>68</v>
      </c>
      <c r="D12" s="128" t="s">
        <v>91</v>
      </c>
      <c r="E12" s="85" t="s">
        <v>69</v>
      </c>
      <c r="F12" s="85" t="s">
        <v>70</v>
      </c>
      <c r="G12" s="85" t="s">
        <v>49</v>
      </c>
      <c r="H12" s="90" t="s">
        <v>70</v>
      </c>
      <c r="I12" s="85" t="s">
        <v>49</v>
      </c>
      <c r="J12" s="82" t="s">
        <v>70</v>
      </c>
      <c r="K12" s="82" t="s">
        <v>49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1" s="54" customFormat="1" ht="27" customHeight="1">
      <c r="A13" s="129"/>
      <c r="B13" s="83" t="s">
        <v>71</v>
      </c>
      <c r="C13" s="83" t="s">
        <v>51</v>
      </c>
      <c r="D13" s="129"/>
      <c r="E13" s="83" t="s">
        <v>52</v>
      </c>
      <c r="F13" s="55" t="s">
        <v>26</v>
      </c>
      <c r="G13" s="55" t="s">
        <v>54</v>
      </c>
      <c r="H13" s="91" t="s">
        <v>26</v>
      </c>
      <c r="I13" s="55" t="s">
        <v>54</v>
      </c>
      <c r="J13" s="56" t="s">
        <v>26</v>
      </c>
      <c r="K13" s="56" t="s">
        <v>54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</row>
    <row r="14" spans="1:41" s="57" customFormat="1" ht="14.25">
      <c r="A14" s="57" t="s">
        <v>0</v>
      </c>
      <c r="B14" s="57" t="s">
        <v>18</v>
      </c>
      <c r="C14" s="57" t="s">
        <v>19</v>
      </c>
      <c r="D14" s="57" t="s">
        <v>20</v>
      </c>
      <c r="E14" s="57" t="s">
        <v>21</v>
      </c>
      <c r="F14" s="57">
        <v>1</v>
      </c>
      <c r="G14" s="57">
        <v>2</v>
      </c>
      <c r="H14" s="92">
        <v>3</v>
      </c>
      <c r="I14" s="57">
        <v>4</v>
      </c>
      <c r="J14" s="57" t="s">
        <v>12</v>
      </c>
      <c r="K14" s="57" t="s">
        <v>13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9"/>
    </row>
    <row r="15" spans="8:41" s="2" customFormat="1" ht="15.75">
      <c r="H15" s="9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5"/>
    </row>
    <row r="16" spans="1:41" s="5" customFormat="1" ht="33.75" customHeight="1">
      <c r="A16" s="73" t="s">
        <v>96</v>
      </c>
      <c r="B16" s="50" t="s">
        <v>95</v>
      </c>
      <c r="C16" s="51" t="s">
        <v>22</v>
      </c>
      <c r="D16" s="3">
        <v>6001</v>
      </c>
      <c r="E16" s="3"/>
      <c r="F16" s="4"/>
      <c r="G16" s="4"/>
      <c r="H16" s="94">
        <v>509812440</v>
      </c>
      <c r="I16" s="4">
        <f>1048149067+H16</f>
        <v>1557961507</v>
      </c>
      <c r="J16" s="4">
        <f>F16+H16</f>
        <v>509812440</v>
      </c>
      <c r="K16" s="4">
        <f aca="true" t="shared" si="0" ref="K16:K31">G16+I16</f>
        <v>1557961507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9"/>
    </row>
    <row r="17" spans="2:41" s="3" customFormat="1" ht="21.75" customHeight="1">
      <c r="B17" s="1"/>
      <c r="C17" s="2"/>
      <c r="D17" s="3">
        <v>6051</v>
      </c>
      <c r="F17" s="4"/>
      <c r="G17" s="4"/>
      <c r="H17" s="94">
        <v>110766600</v>
      </c>
      <c r="I17" s="4">
        <f>232408712+H17</f>
        <v>343175312</v>
      </c>
      <c r="J17" s="4">
        <f aca="true" t="shared" si="1" ref="J17:J38">F17+H17</f>
        <v>110766600</v>
      </c>
      <c r="K17" s="4">
        <f t="shared" si="0"/>
        <v>343175312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6"/>
    </row>
    <row r="18" spans="2:41" s="3" customFormat="1" ht="21.75" customHeight="1">
      <c r="B18" s="1"/>
      <c r="C18" s="2"/>
      <c r="D18" s="3">
        <v>6101</v>
      </c>
      <c r="F18" s="4"/>
      <c r="G18" s="4"/>
      <c r="H18" s="94">
        <v>9877209</v>
      </c>
      <c r="I18" s="4">
        <f>18349725+H18</f>
        <v>28226934</v>
      </c>
      <c r="J18" s="4">
        <f t="shared" si="1"/>
        <v>9877209</v>
      </c>
      <c r="K18" s="4">
        <f t="shared" si="0"/>
        <v>28226934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6"/>
    </row>
    <row r="19" spans="2:41" s="3" customFormat="1" ht="21.75" customHeight="1">
      <c r="B19" s="1"/>
      <c r="C19" s="2"/>
      <c r="D19" s="3">
        <v>6112</v>
      </c>
      <c r="F19" s="4"/>
      <c r="G19" s="4"/>
      <c r="H19" s="94">
        <v>169773208</v>
      </c>
      <c r="I19" s="4">
        <f>356681411+H19</f>
        <v>526454619</v>
      </c>
      <c r="J19" s="4">
        <f t="shared" si="1"/>
        <v>169773208</v>
      </c>
      <c r="K19" s="4">
        <f t="shared" si="0"/>
        <v>526454619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6"/>
    </row>
    <row r="20" spans="2:41" s="3" customFormat="1" ht="21.75" customHeight="1">
      <c r="B20" s="1"/>
      <c r="C20" s="2"/>
      <c r="D20" s="3">
        <v>6113</v>
      </c>
      <c r="F20" s="4"/>
      <c r="G20" s="4"/>
      <c r="H20" s="94">
        <v>447000</v>
      </c>
      <c r="I20" s="4">
        <f>894000+H20</f>
        <v>1341000</v>
      </c>
      <c r="J20" s="4">
        <f t="shared" si="1"/>
        <v>447000</v>
      </c>
      <c r="K20" s="4">
        <f>G20+I20</f>
        <v>1341000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6"/>
    </row>
    <row r="21" spans="2:41" s="3" customFormat="1" ht="21.75" customHeight="1">
      <c r="B21" s="1"/>
      <c r="C21" s="2"/>
      <c r="D21" s="3">
        <v>6115</v>
      </c>
      <c r="F21" s="4"/>
      <c r="G21" s="4"/>
      <c r="H21" s="94">
        <v>47525338</v>
      </c>
      <c r="I21" s="4">
        <f>93995756+H21</f>
        <v>141521094</v>
      </c>
      <c r="J21" s="4">
        <f t="shared" si="1"/>
        <v>47525338</v>
      </c>
      <c r="K21" s="4">
        <f t="shared" si="0"/>
        <v>141521094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6"/>
    </row>
    <row r="22" spans="2:41" s="3" customFormat="1" ht="21.75" customHeight="1">
      <c r="B22" s="1"/>
      <c r="C22" s="2"/>
      <c r="D22" s="3">
        <v>6301</v>
      </c>
      <c r="G22" s="4"/>
      <c r="H22" s="94">
        <v>119353360</v>
      </c>
      <c r="I22" s="4">
        <f>243758070+H22</f>
        <v>363111430</v>
      </c>
      <c r="J22" s="4">
        <f t="shared" si="1"/>
        <v>119353360</v>
      </c>
      <c r="K22" s="4">
        <f>G22+I22</f>
        <v>363111430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6"/>
    </row>
    <row r="23" spans="2:41" s="3" customFormat="1" ht="21.75" customHeight="1">
      <c r="B23" s="1"/>
      <c r="C23" s="2"/>
      <c r="D23" s="3">
        <v>6302</v>
      </c>
      <c r="G23" s="4"/>
      <c r="H23" s="94">
        <v>20339449</v>
      </c>
      <c r="I23" s="4">
        <f>41787098+H23</f>
        <v>62126547</v>
      </c>
      <c r="J23" s="4">
        <f t="shared" si="1"/>
        <v>20339449</v>
      </c>
      <c r="K23" s="4">
        <f t="shared" si="0"/>
        <v>62126547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6"/>
    </row>
    <row r="24" spans="2:41" s="3" customFormat="1" ht="21.75" customHeight="1">
      <c r="B24" s="1"/>
      <c r="C24" s="2"/>
      <c r="D24" s="3">
        <v>6303</v>
      </c>
      <c r="G24" s="4"/>
      <c r="H24" s="94">
        <v>13559632</v>
      </c>
      <c r="I24" s="4">
        <f>27858065+H24</f>
        <v>41417697</v>
      </c>
      <c r="J24" s="4">
        <f t="shared" si="1"/>
        <v>13559632</v>
      </c>
      <c r="K24" s="4">
        <f t="shared" si="0"/>
        <v>41417697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6"/>
    </row>
    <row r="25" spans="2:41" s="3" customFormat="1" ht="21.75" customHeight="1">
      <c r="B25" s="1"/>
      <c r="C25" s="2"/>
      <c r="D25" s="3">
        <v>6304</v>
      </c>
      <c r="G25" s="4"/>
      <c r="H25" s="94">
        <v>6779815</v>
      </c>
      <c r="I25" s="4">
        <f>13929033+H25</f>
        <v>20708848</v>
      </c>
      <c r="J25" s="4">
        <f t="shared" si="1"/>
        <v>6779815</v>
      </c>
      <c r="K25" s="4">
        <f t="shared" si="0"/>
        <v>20708848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6"/>
    </row>
    <row r="26" spans="4:41" s="3" customFormat="1" ht="21.75" customHeight="1">
      <c r="D26" s="3">
        <v>6501</v>
      </c>
      <c r="F26" s="4"/>
      <c r="G26" s="4"/>
      <c r="H26" s="94">
        <v>19203307</v>
      </c>
      <c r="I26" s="4">
        <f>31335366+H26</f>
        <v>50538673</v>
      </c>
      <c r="J26" s="4">
        <f t="shared" si="1"/>
        <v>19203307</v>
      </c>
      <c r="K26" s="4">
        <f t="shared" si="0"/>
        <v>50538673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6"/>
    </row>
    <row r="27" spans="4:41" s="3" customFormat="1" ht="21.75" customHeight="1">
      <c r="D27" s="3">
        <v>6502</v>
      </c>
      <c r="F27" s="4"/>
      <c r="G27" s="4"/>
      <c r="H27" s="94">
        <v>5080037</v>
      </c>
      <c r="I27" s="4">
        <f>11947494+H27</f>
        <v>17027531</v>
      </c>
      <c r="J27" s="4">
        <f t="shared" si="1"/>
        <v>5080037</v>
      </c>
      <c r="K27" s="4">
        <f t="shared" si="0"/>
        <v>17027531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6"/>
    </row>
    <row r="28" spans="4:41" s="3" customFormat="1" ht="21.75" customHeight="1">
      <c r="D28" s="3">
        <v>6504</v>
      </c>
      <c r="F28" s="4"/>
      <c r="G28" s="4"/>
      <c r="H28" s="94"/>
      <c r="I28" s="4">
        <v>11120000</v>
      </c>
      <c r="J28" s="4">
        <f t="shared" si="1"/>
        <v>0</v>
      </c>
      <c r="K28" s="4">
        <f t="shared" si="0"/>
        <v>11120000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6"/>
    </row>
    <row r="29" spans="4:41" s="3" customFormat="1" ht="21.75" customHeight="1">
      <c r="D29" s="3">
        <v>6551</v>
      </c>
      <c r="F29" s="4"/>
      <c r="G29" s="4"/>
      <c r="H29" s="94">
        <v>49690420</v>
      </c>
      <c r="I29" s="4">
        <f>35630000+H29</f>
        <v>85320420</v>
      </c>
      <c r="J29" s="4">
        <f t="shared" si="1"/>
        <v>49690420</v>
      </c>
      <c r="K29" s="4">
        <f>G29+I29</f>
        <v>85320420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6"/>
    </row>
    <row r="30" spans="4:41" s="3" customFormat="1" ht="21.75" customHeight="1">
      <c r="D30" s="3">
        <v>6599</v>
      </c>
      <c r="F30" s="4"/>
      <c r="G30" s="4"/>
      <c r="H30" s="94">
        <v>17580000</v>
      </c>
      <c r="I30" s="4">
        <f>68228000+H30</f>
        <v>85808000</v>
      </c>
      <c r="J30" s="4">
        <f t="shared" si="1"/>
        <v>17580000</v>
      </c>
      <c r="K30" s="4">
        <f>G30+I30</f>
        <v>85808000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6"/>
    </row>
    <row r="31" spans="4:41" s="3" customFormat="1" ht="21.75" customHeight="1">
      <c r="D31" s="3">
        <v>6601</v>
      </c>
      <c r="F31" s="4"/>
      <c r="G31" s="4"/>
      <c r="H31" s="94">
        <v>228000</v>
      </c>
      <c r="I31" s="4">
        <f>422312+H31</f>
        <v>650312</v>
      </c>
      <c r="J31" s="4">
        <f t="shared" si="1"/>
        <v>228000</v>
      </c>
      <c r="K31" s="4">
        <f t="shared" si="0"/>
        <v>650312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6"/>
    </row>
    <row r="32" spans="4:41" s="3" customFormat="1" ht="21.75" customHeight="1">
      <c r="D32" s="3">
        <v>6704</v>
      </c>
      <c r="F32" s="4"/>
      <c r="G32" s="4"/>
      <c r="H32" s="94">
        <v>6200000</v>
      </c>
      <c r="I32" s="4">
        <f>10800000+H32</f>
        <v>17000000</v>
      </c>
      <c r="J32" s="4">
        <f t="shared" si="1"/>
        <v>6200000</v>
      </c>
      <c r="K32" s="4">
        <f aca="true" t="shared" si="2" ref="K32:K38">I32</f>
        <v>17000000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6"/>
    </row>
    <row r="33" spans="4:41" s="3" customFormat="1" ht="21.75" customHeight="1">
      <c r="D33" s="3">
        <v>6757</v>
      </c>
      <c r="F33" s="4"/>
      <c r="G33" s="4"/>
      <c r="H33" s="94">
        <v>21000000</v>
      </c>
      <c r="I33" s="4">
        <f>18600000+H33</f>
        <v>39600000</v>
      </c>
      <c r="J33" s="4">
        <f t="shared" si="1"/>
        <v>21000000</v>
      </c>
      <c r="K33" s="4">
        <f t="shared" si="2"/>
        <v>39600000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6"/>
    </row>
    <row r="34" spans="4:41" s="3" customFormat="1" ht="21.75" customHeight="1">
      <c r="D34" s="3">
        <v>6921</v>
      </c>
      <c r="F34" s="4"/>
      <c r="G34" s="4"/>
      <c r="H34" s="94">
        <v>36560000</v>
      </c>
      <c r="I34" s="4">
        <f>18600000+H34</f>
        <v>55160000</v>
      </c>
      <c r="J34" s="4">
        <f>F34+H34</f>
        <v>36560000</v>
      </c>
      <c r="K34" s="4">
        <f>I34</f>
        <v>55160000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6"/>
    </row>
    <row r="35" spans="4:41" s="3" customFormat="1" ht="21.75" customHeight="1">
      <c r="D35" s="3">
        <v>6949</v>
      </c>
      <c r="F35" s="4"/>
      <c r="G35" s="4"/>
      <c r="H35" s="94"/>
      <c r="I35" s="4">
        <f>47305200+H35</f>
        <v>47305200</v>
      </c>
      <c r="J35" s="4">
        <f>F35+H35</f>
        <v>0</v>
      </c>
      <c r="K35" s="4">
        <f>I35</f>
        <v>47305200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6"/>
    </row>
    <row r="36" spans="4:41" s="3" customFormat="1" ht="21.75" customHeight="1">
      <c r="D36" s="3">
        <v>7001</v>
      </c>
      <c r="F36" s="4"/>
      <c r="G36" s="4"/>
      <c r="H36" s="94">
        <v>302913776</v>
      </c>
      <c r="I36" s="4">
        <f>325996400+H36</f>
        <v>628910176</v>
      </c>
      <c r="J36" s="4">
        <f t="shared" si="1"/>
        <v>302913776</v>
      </c>
      <c r="K36" s="4">
        <f t="shared" si="2"/>
        <v>628910176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6"/>
    </row>
    <row r="37" spans="4:41" s="3" customFormat="1" ht="21.75" customHeight="1">
      <c r="D37" s="3">
        <v>7049</v>
      </c>
      <c r="F37" s="4"/>
      <c r="G37" s="4"/>
      <c r="H37" s="94"/>
      <c r="I37" s="4">
        <v>29784000</v>
      </c>
      <c r="J37" s="4">
        <f t="shared" si="1"/>
        <v>0</v>
      </c>
      <c r="K37" s="4">
        <f t="shared" si="2"/>
        <v>29784000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6"/>
    </row>
    <row r="38" spans="4:41" s="3" customFormat="1" ht="21.75" customHeight="1">
      <c r="D38" s="3">
        <v>7799</v>
      </c>
      <c r="F38" s="4"/>
      <c r="G38" s="4"/>
      <c r="H38" s="94">
        <v>36876100</v>
      </c>
      <c r="I38" s="4">
        <f>91152000+H38</f>
        <v>128028100</v>
      </c>
      <c r="J38" s="4">
        <f t="shared" si="1"/>
        <v>36876100</v>
      </c>
      <c r="K38" s="4">
        <f t="shared" si="2"/>
        <v>128028100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6"/>
    </row>
    <row r="39" spans="1:41" s="5" customFormat="1" ht="21.75" customHeight="1">
      <c r="A39" s="127" t="s">
        <v>97</v>
      </c>
      <c r="B39" s="127"/>
      <c r="F39" s="6">
        <f>SUM(F16:F36)</f>
        <v>0</v>
      </c>
      <c r="G39" s="6">
        <f>SUM(G16:G36)</f>
        <v>0</v>
      </c>
      <c r="H39" s="95">
        <f>SUM(H16:H38)</f>
        <v>1503565691</v>
      </c>
      <c r="I39" s="6">
        <f>SUM(I16:I38)</f>
        <v>4282297400</v>
      </c>
      <c r="J39" s="6">
        <f>SUM(J16:J38)</f>
        <v>1503565691</v>
      </c>
      <c r="K39" s="6">
        <f>SUM(K16:K38)</f>
        <v>4282297400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9"/>
    </row>
    <row r="40" spans="1:11" s="11" customFormat="1" ht="21.75" customHeight="1">
      <c r="A40" s="7" t="s">
        <v>72</v>
      </c>
      <c r="B40" s="8"/>
      <c r="C40" s="9"/>
      <c r="D40" s="10"/>
      <c r="E40" s="10"/>
      <c r="F40" s="6"/>
      <c r="G40" s="6"/>
      <c r="H40" s="95"/>
      <c r="I40" s="6"/>
      <c r="J40" s="6"/>
      <c r="K40" s="6"/>
    </row>
    <row r="41" spans="1:11" s="11" customFormat="1" ht="21.75" customHeight="1">
      <c r="A41" s="10"/>
      <c r="B41" s="10"/>
      <c r="C41" s="10"/>
      <c r="D41" s="10"/>
      <c r="E41" s="10"/>
      <c r="F41" s="6"/>
      <c r="G41" s="6"/>
      <c r="H41" s="95"/>
      <c r="I41" s="6"/>
      <c r="J41" s="6"/>
      <c r="K41" s="6"/>
    </row>
    <row r="42" spans="1:11" s="11" customFormat="1" ht="21.75" customHeight="1">
      <c r="A42" s="10"/>
      <c r="B42" s="10"/>
      <c r="C42" s="10"/>
      <c r="D42" s="10"/>
      <c r="E42" s="10"/>
      <c r="F42" s="6"/>
      <c r="G42" s="6"/>
      <c r="H42" s="95"/>
      <c r="I42" s="6"/>
      <c r="J42" s="6"/>
      <c r="K42" s="6"/>
    </row>
    <row r="43" spans="1:11" s="11" customFormat="1" ht="21.75" customHeight="1">
      <c r="A43" s="10"/>
      <c r="B43" s="10"/>
      <c r="C43" s="10"/>
      <c r="D43" s="10"/>
      <c r="E43" s="10"/>
      <c r="F43" s="6"/>
      <c r="G43" s="6"/>
      <c r="H43" s="95"/>
      <c r="I43" s="6"/>
      <c r="J43" s="6"/>
      <c r="K43" s="6"/>
    </row>
    <row r="44" spans="1:11" s="11" customFormat="1" ht="21.75" customHeight="1">
      <c r="A44" s="10"/>
      <c r="B44" s="10"/>
      <c r="C44" s="10"/>
      <c r="D44" s="10"/>
      <c r="E44" s="10"/>
      <c r="F44" s="6"/>
      <c r="G44" s="6"/>
      <c r="H44" s="95"/>
      <c r="I44" s="6"/>
      <c r="J44" s="6"/>
      <c r="K44" s="6"/>
    </row>
    <row r="45" spans="1:11" s="11" customFormat="1" ht="21.75" customHeight="1">
      <c r="A45" s="10"/>
      <c r="B45" s="10"/>
      <c r="C45" s="10"/>
      <c r="D45" s="10"/>
      <c r="E45" s="10"/>
      <c r="F45" s="6"/>
      <c r="G45" s="6"/>
      <c r="H45" s="95"/>
      <c r="I45" s="6"/>
      <c r="J45" s="6"/>
      <c r="K45" s="6"/>
    </row>
    <row r="46" spans="1:11" s="11" customFormat="1" ht="21.75" customHeight="1">
      <c r="A46" s="10"/>
      <c r="B46" s="10"/>
      <c r="C46" s="10"/>
      <c r="D46" s="10"/>
      <c r="E46" s="10"/>
      <c r="F46" s="6"/>
      <c r="G46" s="6"/>
      <c r="H46" s="95"/>
      <c r="I46" s="6"/>
      <c r="J46" s="6"/>
      <c r="K46" s="6"/>
    </row>
    <row r="47" spans="1:11" s="11" customFormat="1" ht="15.75" customHeight="1">
      <c r="A47" s="81"/>
      <c r="B47" s="81"/>
      <c r="F47" s="14"/>
      <c r="G47" s="14"/>
      <c r="H47" s="96"/>
      <c r="I47" s="14"/>
      <c r="J47" s="14"/>
      <c r="K47" s="14"/>
    </row>
    <row r="48" spans="1:11" ht="15.75">
      <c r="A48" s="123" t="s">
        <v>58</v>
      </c>
      <c r="B48" s="123"/>
      <c r="C48" s="123"/>
      <c r="D48" s="123"/>
      <c r="E48" s="123"/>
      <c r="G48" s="124" t="s">
        <v>28</v>
      </c>
      <c r="H48" s="124"/>
      <c r="I48" s="124"/>
      <c r="J48" s="124"/>
      <c r="K48" s="124"/>
    </row>
    <row r="49" spans="1:11" ht="15.75">
      <c r="A49" s="126" t="s">
        <v>92</v>
      </c>
      <c r="B49" s="126"/>
      <c r="C49" s="126"/>
      <c r="D49" s="126"/>
      <c r="E49" s="126"/>
      <c r="F49" s="13"/>
      <c r="G49" s="126" t="s">
        <v>99</v>
      </c>
      <c r="H49" s="126"/>
      <c r="I49" s="126"/>
      <c r="J49" s="126"/>
      <c r="K49" s="126"/>
    </row>
    <row r="50" spans="1:17" s="12" customFormat="1" ht="15.75">
      <c r="A50" s="12" t="s">
        <v>73</v>
      </c>
      <c r="C50" s="12" t="s">
        <v>74</v>
      </c>
      <c r="G50" s="123" t="s">
        <v>75</v>
      </c>
      <c r="H50" s="123"/>
      <c r="I50" s="80"/>
      <c r="J50" s="123" t="s">
        <v>14</v>
      </c>
      <c r="K50" s="123"/>
      <c r="L50" s="11"/>
      <c r="M50" s="11"/>
      <c r="N50" s="11"/>
      <c r="O50" s="11"/>
      <c r="P50" s="11"/>
      <c r="Q50" s="11"/>
    </row>
    <row r="51" spans="2:17" s="12" customFormat="1" ht="15.75">
      <c r="B51" s="84"/>
      <c r="C51" s="84"/>
      <c r="D51" s="80"/>
      <c r="E51" s="80"/>
      <c r="G51" s="80"/>
      <c r="H51" s="86"/>
      <c r="I51" s="80"/>
      <c r="J51" s="84"/>
      <c r="K51" s="84"/>
      <c r="L51" s="11"/>
      <c r="M51" s="11"/>
      <c r="N51" s="11"/>
      <c r="O51" s="11"/>
      <c r="P51" s="11"/>
      <c r="Q51" s="11"/>
    </row>
    <row r="52" spans="2:17" s="12" customFormat="1" ht="31.5" customHeight="1">
      <c r="B52" s="84"/>
      <c r="C52" s="84"/>
      <c r="D52" s="80"/>
      <c r="E52" s="80"/>
      <c r="G52" s="80"/>
      <c r="H52" s="86"/>
      <c r="I52" s="80"/>
      <c r="J52" s="133" t="s">
        <v>101</v>
      </c>
      <c r="K52" s="133"/>
      <c r="L52" s="11"/>
      <c r="M52" s="11"/>
      <c r="N52" s="11"/>
      <c r="O52" s="11"/>
      <c r="P52" s="11"/>
      <c r="Q52" s="11"/>
    </row>
    <row r="53" spans="2:17" s="12" customFormat="1" ht="15.75">
      <c r="B53" s="84"/>
      <c r="C53" s="84"/>
      <c r="D53" s="80"/>
      <c r="E53" s="80"/>
      <c r="G53" s="123" t="s">
        <v>16</v>
      </c>
      <c r="H53" s="123"/>
      <c r="I53" s="80"/>
      <c r="J53" s="123" t="s">
        <v>78</v>
      </c>
      <c r="K53" s="123"/>
      <c r="L53" s="11"/>
      <c r="M53" s="11"/>
      <c r="N53" s="11"/>
      <c r="O53" s="11"/>
      <c r="P53" s="11"/>
      <c r="Q53" s="11"/>
    </row>
  </sheetData>
  <sheetProtection/>
  <mergeCells count="21">
    <mergeCell ref="J52:K52"/>
    <mergeCell ref="G53:H53"/>
    <mergeCell ref="J53:K53"/>
    <mergeCell ref="A5:K5"/>
    <mergeCell ref="A6:K6"/>
    <mergeCell ref="A7:K7"/>
    <mergeCell ref="A9:D9"/>
    <mergeCell ref="I9:J9"/>
    <mergeCell ref="A11:A13"/>
    <mergeCell ref="B11:E11"/>
    <mergeCell ref="F11:G11"/>
    <mergeCell ref="A49:E49"/>
    <mergeCell ref="G49:K49"/>
    <mergeCell ref="G50:H50"/>
    <mergeCell ref="J50:K50"/>
    <mergeCell ref="H11:I11"/>
    <mergeCell ref="J11:K11"/>
    <mergeCell ref="D12:D13"/>
    <mergeCell ref="A39:B39"/>
    <mergeCell ref="A48:E48"/>
    <mergeCell ref="G48:K48"/>
  </mergeCells>
  <printOptions/>
  <pageMargins left="0.66" right="0.17" top="0.26" bottom="0.17" header="0.2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Dang</dc:creator>
  <cp:keywords/>
  <dc:description/>
  <cp:lastModifiedBy>Admin</cp:lastModifiedBy>
  <cp:lastPrinted>2022-10-05T08:51:49Z</cp:lastPrinted>
  <dcterms:created xsi:type="dcterms:W3CDTF">2002-01-02T14:23:22Z</dcterms:created>
  <dcterms:modified xsi:type="dcterms:W3CDTF">2022-10-10T10:36:56Z</dcterms:modified>
  <cp:category/>
  <cp:version/>
  <cp:contentType/>
  <cp:contentStatus/>
</cp:coreProperties>
</file>